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75" yWindow="150" windowWidth="11100" windowHeight="8745"/>
  </bookViews>
  <sheets>
    <sheet name="DEPT REQUEST" sheetId="1" r:id="rId1"/>
    <sheet name="Salary Worksheet" sheetId="4" r:id="rId2"/>
    <sheet name="Backup Expenses Sheet" sheetId="7" r:id="rId3"/>
    <sheet name="TA RECOMMEND" sheetId="8" r:id="rId4"/>
  </sheets>
  <externalReferences>
    <externalReference r:id="rId5"/>
  </externalReferences>
  <definedNames>
    <definedName name="_xlnm.Print_Area" localSheetId="0">'DEPT REQUEST'!$A$1:$F$38</definedName>
    <definedName name="_xlnm.Print_Area" localSheetId="3">'TA RECOMMEND'!$A$1:$F$38</definedName>
  </definedNames>
  <calcPr calcId="114210"/>
</workbook>
</file>

<file path=xl/calcChain.xml><?xml version="1.0" encoding="utf-8"?>
<calcChain xmlns="http://schemas.openxmlformats.org/spreadsheetml/2006/main">
  <c r="B4" i="8"/>
  <c r="C4"/>
  <c r="E4"/>
  <c r="F4"/>
  <c r="E5"/>
  <c r="F5"/>
  <c r="F6"/>
  <c r="B7"/>
  <c r="C7"/>
  <c r="D7"/>
  <c r="E7"/>
  <c r="F7"/>
  <c r="F8"/>
  <c r="F9"/>
  <c r="F10"/>
  <c r="F11"/>
  <c r="F12"/>
  <c r="F13"/>
  <c r="F14"/>
  <c r="F15"/>
  <c r="C16"/>
  <c r="F16"/>
  <c r="F17"/>
  <c r="C18"/>
  <c r="F18"/>
  <c r="F19"/>
  <c r="F20"/>
  <c r="F21"/>
  <c r="B22"/>
  <c r="C22"/>
  <c r="D22"/>
  <c r="E22"/>
  <c r="F22"/>
  <c r="F23"/>
  <c r="F24"/>
  <c r="E25"/>
  <c r="F25"/>
  <c r="F26"/>
  <c r="B27"/>
  <c r="C27"/>
  <c r="D27"/>
  <c r="E27"/>
  <c r="F27"/>
  <c r="F29"/>
  <c r="E31"/>
  <c r="F31"/>
  <c r="B32"/>
  <c r="C32"/>
  <c r="D32"/>
  <c r="E32"/>
  <c r="F32"/>
  <c r="B34"/>
  <c r="C34"/>
  <c r="D34"/>
  <c r="E34"/>
  <c r="F34"/>
  <c r="B36"/>
  <c r="E36"/>
  <c r="E38"/>
  <c r="B37"/>
  <c r="E37"/>
  <c r="E4" i="1"/>
  <c r="E5"/>
  <c r="E7"/>
  <c r="E36"/>
  <c r="E38"/>
  <c r="B37"/>
  <c r="E34"/>
  <c r="B36"/>
  <c r="E35" i="7"/>
  <c r="E26"/>
  <c r="E16"/>
  <c r="E9"/>
  <c r="E4"/>
  <c r="E22" i="1"/>
  <c r="E37"/>
  <c r="F29"/>
  <c r="K7" i="4"/>
  <c r="E31" i="1"/>
  <c r="E32"/>
  <c r="D32"/>
  <c r="F32"/>
  <c r="O7" i="4"/>
  <c r="I7"/>
  <c r="F5" i="1"/>
  <c r="D43" i="7"/>
  <c r="C43"/>
  <c r="C39"/>
  <c r="B39"/>
  <c r="C35"/>
  <c r="C31"/>
  <c r="C26"/>
  <c r="C22"/>
  <c r="C16"/>
  <c r="C9"/>
  <c r="C4"/>
  <c r="D4"/>
  <c r="D39"/>
  <c r="D35"/>
  <c r="D31"/>
  <c r="D26"/>
  <c r="D22"/>
  <c r="D16"/>
  <c r="D9"/>
  <c r="B43"/>
  <c r="B35"/>
  <c r="B31"/>
  <c r="B26"/>
  <c r="B22"/>
  <c r="B16"/>
  <c r="B9"/>
  <c r="B4"/>
  <c r="F24" i="1"/>
  <c r="F25"/>
  <c r="F26"/>
  <c r="E27"/>
  <c r="D27"/>
  <c r="C27"/>
  <c r="B27"/>
  <c r="C18"/>
  <c r="C16"/>
  <c r="C4"/>
  <c r="C7"/>
  <c r="D22"/>
  <c r="C22"/>
  <c r="B22"/>
  <c r="M18" i="4"/>
  <c r="D7" i="1"/>
  <c r="C32"/>
  <c r="B32"/>
  <c r="B4"/>
  <c r="B7"/>
  <c r="F47" i="7"/>
  <c r="F46"/>
  <c r="F45"/>
  <c r="F44"/>
  <c r="E43"/>
  <c r="F43"/>
  <c r="E39"/>
  <c r="F37"/>
  <c r="F36"/>
  <c r="F35"/>
  <c r="F33"/>
  <c r="F32"/>
  <c r="E31"/>
  <c r="F31"/>
  <c r="F28"/>
  <c r="F27"/>
  <c r="F26"/>
  <c r="F24"/>
  <c r="F23"/>
  <c r="E22"/>
  <c r="F22"/>
  <c r="F19"/>
  <c r="F18"/>
  <c r="F16"/>
  <c r="F13"/>
  <c r="F12"/>
  <c r="F11"/>
  <c r="F10"/>
  <c r="F9"/>
  <c r="F7"/>
  <c r="F6"/>
  <c r="F5"/>
  <c r="F4"/>
  <c r="F20" i="1"/>
  <c r="F31"/>
  <c r="F21"/>
  <c r="F19"/>
  <c r="F18"/>
  <c r="F17"/>
  <c r="F16"/>
  <c r="F15"/>
  <c r="F14"/>
  <c r="F13"/>
  <c r="F12"/>
  <c r="F11"/>
  <c r="F10"/>
  <c r="F9"/>
  <c r="F6"/>
  <c r="K16" i="4"/>
  <c r="K9"/>
  <c r="O16"/>
  <c r="N18"/>
  <c r="L18"/>
  <c r="F23" i="1"/>
  <c r="F8"/>
  <c r="O9" i="4"/>
  <c r="I14"/>
  <c r="K14"/>
  <c r="B34" i="1"/>
  <c r="F22"/>
  <c r="C34"/>
  <c r="D34"/>
  <c r="F27"/>
  <c r="K18" i="4"/>
  <c r="F4" i="1"/>
  <c r="O14" i="4"/>
  <c r="O18"/>
  <c r="F34" i="1"/>
  <c r="F7"/>
</calcChain>
</file>

<file path=xl/sharedStrings.xml><?xml version="1.0" encoding="utf-8"?>
<sst xmlns="http://schemas.openxmlformats.org/spreadsheetml/2006/main" count="195" uniqueCount="105">
  <si>
    <t>122 Board of Selectmen</t>
  </si>
  <si>
    <t>FY 2011</t>
  </si>
  <si>
    <t>FY 2012</t>
  </si>
  <si>
    <t>PERCENT</t>
  </si>
  <si>
    <t>ACTUAL</t>
  </si>
  <si>
    <t>BUDGET</t>
  </si>
  <si>
    <t>REQUEST</t>
  </si>
  <si>
    <t>(+) or (-)</t>
  </si>
  <si>
    <t xml:space="preserve">51100 Salaries &amp; Wages Permanent </t>
  </si>
  <si>
    <t>51450 Longevity</t>
  </si>
  <si>
    <t>51940 Mileage Stipend</t>
  </si>
  <si>
    <t>51000-51990 Total Personal Services</t>
  </si>
  <si>
    <t>52100 Electricity</t>
  </si>
  <si>
    <t>52110 Heat</t>
  </si>
  <si>
    <t>52300 Water-Domestic</t>
  </si>
  <si>
    <t>52450 Maint. Communication Lines</t>
  </si>
  <si>
    <t>52460 Repairs &amp; Maint. Office Equip.</t>
  </si>
  <si>
    <t xml:space="preserve">    3 Copy Machine Maint.</t>
  </si>
  <si>
    <t xml:space="preserve">    Mail Machine</t>
  </si>
  <si>
    <t xml:space="preserve">    Postage Meter Rental</t>
  </si>
  <si>
    <t>53020 Management Consulting-EAP</t>
  </si>
  <si>
    <t>53070 Employee Training Seminars</t>
  </si>
  <si>
    <t xml:space="preserve">     MMMA Mo. Meetings</t>
  </si>
  <si>
    <t xml:space="preserve"> </t>
  </si>
  <si>
    <t xml:space="preserve">     MMMA Spring &amp; Fall Conf.</t>
  </si>
  <si>
    <t xml:space="preserve">     MMA Annual Meeting</t>
  </si>
  <si>
    <t xml:space="preserve">     ICMA   [for TA] </t>
  </si>
  <si>
    <t>53100 Advertising</t>
  </si>
  <si>
    <t xml:space="preserve">    Bids</t>
  </si>
  <si>
    <t xml:space="preserve">    Town Meeting</t>
  </si>
  <si>
    <t xml:space="preserve">    Classification Hearing</t>
  </si>
  <si>
    <t xml:space="preserve">    Local</t>
  </si>
  <si>
    <t xml:space="preserve">    Long Distance</t>
  </si>
  <si>
    <t>53420 Postage</t>
  </si>
  <si>
    <t>53430 Wireless Phones</t>
  </si>
  <si>
    <t>53440 Printing</t>
  </si>
  <si>
    <t xml:space="preserve">    Annual Report &amp; Warrant</t>
  </si>
  <si>
    <t xml:space="preserve">    Misc. Printing ATM etc.</t>
  </si>
  <si>
    <t>53880 Misc. Contracted Services</t>
  </si>
  <si>
    <t xml:space="preserve">    Recording Secretary for BOS</t>
  </si>
  <si>
    <t>52000-53990 Total Purchase of Services</t>
  </si>
  <si>
    <t>54220 Other Office Supplies</t>
  </si>
  <si>
    <t>54900 Food</t>
  </si>
  <si>
    <t>55000-55990 Total Purchase of Supplies</t>
  </si>
  <si>
    <t>57100 In-State Travel</t>
  </si>
  <si>
    <t xml:space="preserve">    Auto Reimbursement</t>
  </si>
  <si>
    <t>57200 Out-of-state Travel</t>
  </si>
  <si>
    <t xml:space="preserve">    Plane Fare-ICMA </t>
  </si>
  <si>
    <t xml:space="preserve">    Hotels &amp; Meals, etc.  </t>
  </si>
  <si>
    <t>57300 Dues &amp; Memberships</t>
  </si>
  <si>
    <t xml:space="preserve">    MMA</t>
  </si>
  <si>
    <t xml:space="preserve">    ICMA</t>
  </si>
  <si>
    <t xml:space="preserve">    MMMA   </t>
  </si>
  <si>
    <t xml:space="preserve">    MAPPO</t>
  </si>
  <si>
    <t>TOTAL BOARD OF SELECTMEN</t>
  </si>
  <si>
    <t>TOTAL</t>
  </si>
  <si>
    <t>Total</t>
  </si>
  <si>
    <t>17-Jul</t>
  </si>
  <si>
    <t>Receptionist</t>
  </si>
  <si>
    <t>Carol Ostresh</t>
  </si>
  <si>
    <t>Exec. Asst.</t>
  </si>
  <si>
    <t>Maureen Colleary</t>
  </si>
  <si>
    <t>SEIU UNION</t>
  </si>
  <si>
    <t>Admin.</t>
  </si>
  <si>
    <t>Asst. Town</t>
  </si>
  <si>
    <t>Vanessa Hale</t>
  </si>
  <si>
    <t>Town Admin.</t>
  </si>
  <si>
    <t>SAP or CONTRACT</t>
  </si>
  <si>
    <t>Longevity</t>
  </si>
  <si>
    <t>Overtime</t>
  </si>
  <si>
    <t>PT Salary</t>
  </si>
  <si>
    <t>Salary</t>
  </si>
  <si>
    <t>at Merit Rate</t>
  </si>
  <si>
    <t>(if applicable)</t>
  </si>
  <si>
    <t>Per Week</t>
  </si>
  <si>
    <t>Grade/ Step</t>
  </si>
  <si>
    <t>Pay Incr. Date</t>
  </si>
  <si>
    <t>Date Hired</t>
  </si>
  <si>
    <t>Position</t>
  </si>
  <si>
    <t>NAME</t>
  </si>
  <si>
    <t>No. of Hours</t>
  </si>
  <si>
    <t xml:space="preserve">Merit Rate </t>
  </si>
  <si>
    <t>No. of Hours at 7/1/10 Rate</t>
  </si>
  <si>
    <t>Hrs.</t>
  </si>
  <si>
    <t>DEPT: Board of Selectmen</t>
  </si>
  <si>
    <t>54210 Photocopying</t>
  </si>
  <si>
    <t>contract</t>
  </si>
  <si>
    <t>5-5</t>
  </si>
  <si>
    <t xml:space="preserve">    Misc.</t>
  </si>
  <si>
    <t xml:space="preserve">   Recruitment</t>
  </si>
  <si>
    <t xml:space="preserve">    Misc</t>
  </si>
  <si>
    <t>FY 2013</t>
  </si>
  <si>
    <t xml:space="preserve">   Special Town Meeting printing</t>
  </si>
  <si>
    <t>FY 2014</t>
  </si>
  <si>
    <t>Mark Purple</t>
  </si>
  <si>
    <t>7/1/13 Rate</t>
  </si>
  <si>
    <t>at 7/1/13 Rate</t>
  </si>
  <si>
    <t>FISCAL YEAR 2014</t>
  </si>
  <si>
    <t xml:space="preserve">    Hotel &amp; Meals MMA Conf.-Fall,Spring</t>
  </si>
  <si>
    <t>53410 Telephone-Communication</t>
  </si>
  <si>
    <t xml:space="preserve">   Misc</t>
  </si>
  <si>
    <t xml:space="preserve">57000-57990 Total Other Charges and Expenses </t>
  </si>
  <si>
    <t>TOTAL SALARIES</t>
  </si>
  <si>
    <t>TOTAL EXPENSES</t>
  </si>
  <si>
    <t>TOTAL FY14 BUDGET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</si>
</sst>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"/>
    <numFmt numFmtId="167" formatCode="[$-409]d\-mmm;@"/>
  </numFmts>
  <fonts count="13"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4"/>
      <name val="Calibri"/>
      <family val="2"/>
    </font>
    <font>
      <b/>
      <u/>
      <sz val="14"/>
      <name val="Calibri"/>
      <family val="2"/>
    </font>
    <font>
      <b/>
      <sz val="18"/>
      <name val="Arial"/>
      <family val="2"/>
    </font>
    <font>
      <b/>
      <sz val="12"/>
      <color indexed="12"/>
      <name val="Times New Roman"/>
      <family val="1"/>
    </font>
    <font>
      <b/>
      <sz val="14"/>
      <color indexed="12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 applyFill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2">
    <xf numFmtId="0" fontId="0" fillId="0" borderId="0" xfId="0"/>
    <xf numFmtId="3" fontId="0" fillId="0" borderId="0" xfId="0" applyNumberFormat="1"/>
    <xf numFmtId="166" fontId="0" fillId="0" borderId="0" xfId="0" applyNumberFormat="1"/>
    <xf numFmtId="2" fontId="0" fillId="0" borderId="0" xfId="0" applyNumberFormat="1"/>
    <xf numFmtId="0" fontId="0" fillId="0" borderId="0" xfId="0" applyAlignment="1">
      <alignment horizontal="left"/>
    </xf>
    <xf numFmtId="0" fontId="8" fillId="0" borderId="0" xfId="0" applyFont="1"/>
    <xf numFmtId="43" fontId="1" fillId="0" borderId="0" xfId="1" applyFont="1"/>
    <xf numFmtId="44" fontId="1" fillId="0" borderId="0" xfId="2" applyFont="1"/>
    <xf numFmtId="0" fontId="6" fillId="0" borderId="0" xfId="0" applyFont="1"/>
    <xf numFmtId="165" fontId="6" fillId="2" borderId="0" xfId="1" applyNumberFormat="1" applyFont="1" applyFill="1"/>
    <xf numFmtId="0" fontId="6" fillId="0" borderId="0" xfId="0" applyFont="1" applyAlignment="1">
      <alignment horizontal="left"/>
    </xf>
    <xf numFmtId="165" fontId="1" fillId="0" borderId="0" xfId="1" applyNumberFormat="1" applyFont="1" applyFill="1"/>
    <xf numFmtId="3" fontId="1" fillId="0" borderId="0" xfId="1" applyNumberFormat="1" applyFont="1" applyFill="1"/>
    <xf numFmtId="17" fontId="0" fillId="0" borderId="0" xfId="0" applyNumberFormat="1" applyAlignment="1">
      <alignment horizontal="left"/>
    </xf>
    <xf numFmtId="14" fontId="0" fillId="0" borderId="0" xfId="0" applyNumberFormat="1" applyAlignment="1">
      <alignment horizontal="center"/>
    </xf>
    <xf numFmtId="3" fontId="0" fillId="0" borderId="0" xfId="0" applyNumberFormat="1" applyFill="1"/>
    <xf numFmtId="167" fontId="0" fillId="0" borderId="0" xfId="0" applyNumberFormat="1" applyAlignment="1">
      <alignment horizontal="center"/>
    </xf>
    <xf numFmtId="0" fontId="0" fillId="0" borderId="0" xfId="0" applyNumberFormat="1"/>
    <xf numFmtId="0" fontId="9" fillId="0" borderId="0" xfId="0" applyFont="1"/>
    <xf numFmtId="0" fontId="0" fillId="0" borderId="0" xfId="0" quotePrefix="1" applyNumberFormat="1" applyAlignment="1">
      <alignment horizontal="center"/>
    </xf>
    <xf numFmtId="17" fontId="0" fillId="0" borderId="0" xfId="0" applyNumberFormat="1" applyAlignment="1">
      <alignment horizontal="center"/>
    </xf>
    <xf numFmtId="0" fontId="0" fillId="0" borderId="0" xfId="0" applyNumberFormat="1" applyAlignment="1">
      <alignment horizontal="right"/>
    </xf>
    <xf numFmtId="3" fontId="3" fillId="0" borderId="0" xfId="0" applyNumberFormat="1" applyFont="1" applyBorder="1" applyProtection="1">
      <protection locked="0"/>
    </xf>
    <xf numFmtId="164" fontId="3" fillId="0" borderId="0" xfId="0" applyNumberFormat="1" applyFont="1" applyBorder="1" applyProtection="1">
      <protection locked="0"/>
    </xf>
    <xf numFmtId="3" fontId="3" fillId="0" borderId="0" xfId="0" applyNumberFormat="1" applyFont="1" applyProtection="1">
      <protection locked="0"/>
    </xf>
    <xf numFmtId="0" fontId="0" fillId="0" borderId="0" xfId="0" applyNumberFormat="1" applyAlignment="1">
      <alignment horizontal="center"/>
    </xf>
    <xf numFmtId="0" fontId="10" fillId="2" borderId="1" xfId="0" applyFont="1" applyFill="1" applyBorder="1"/>
    <xf numFmtId="0" fontId="7" fillId="2" borderId="1" xfId="0" applyFont="1" applyFill="1" applyBorder="1"/>
    <xf numFmtId="49" fontId="6" fillId="2" borderId="1" xfId="0" applyNumberFormat="1" applyFont="1" applyFill="1" applyBorder="1" applyAlignment="1">
      <alignment horizontal="left"/>
    </xf>
    <xf numFmtId="0" fontId="1" fillId="2" borderId="1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2" fontId="1" fillId="2" borderId="1" xfId="0" applyNumberFormat="1" applyFont="1" applyFill="1" applyBorder="1"/>
    <xf numFmtId="166" fontId="0" fillId="2" borderId="3" xfId="0" applyNumberFormat="1" applyFill="1" applyBorder="1"/>
    <xf numFmtId="0" fontId="10" fillId="2" borderId="3" xfId="0" applyFont="1" applyFill="1" applyBorder="1"/>
    <xf numFmtId="0" fontId="7" fillId="2" borderId="3" xfId="0" applyFont="1" applyFill="1" applyBorder="1"/>
    <xf numFmtId="3" fontId="1" fillId="2" borderId="3" xfId="0" applyNumberFormat="1" applyFont="1" applyFill="1" applyBorder="1"/>
    <xf numFmtId="0" fontId="1" fillId="2" borderId="3" xfId="0" applyFont="1" applyFill="1" applyBorder="1"/>
    <xf numFmtId="0" fontId="1" fillId="2" borderId="6" xfId="0" applyFont="1" applyFill="1" applyBorder="1"/>
    <xf numFmtId="3" fontId="7" fillId="2" borderId="4" xfId="0" applyNumberFormat="1" applyFont="1" applyFill="1" applyBorder="1" applyAlignment="1">
      <alignment horizontal="center"/>
    </xf>
    <xf numFmtId="0" fontId="3" fillId="0" borderId="0" xfId="0" applyFont="1" applyProtection="1">
      <protection locked="0"/>
    </xf>
    <xf numFmtId="0" fontId="11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3" fontId="2" fillId="0" borderId="7" xfId="0" applyNumberFormat="1" applyFont="1" applyFill="1" applyBorder="1" applyAlignment="1" applyProtection="1">
      <alignment horizontal="center"/>
    </xf>
    <xf numFmtId="3" fontId="2" fillId="0" borderId="7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Protection="1">
      <protection locked="0"/>
    </xf>
    <xf numFmtId="4" fontId="3" fillId="0" borderId="8" xfId="0" applyNumberFormat="1" applyFont="1" applyBorder="1" applyProtection="1"/>
    <xf numFmtId="3" fontId="3" fillId="0" borderId="8" xfId="0" applyNumberFormat="1" applyFont="1" applyBorder="1" applyProtection="1"/>
    <xf numFmtId="3" fontId="2" fillId="0" borderId="8" xfId="0" applyNumberFormat="1" applyFont="1" applyBorder="1" applyProtection="1"/>
    <xf numFmtId="3" fontId="4" fillId="0" borderId="8" xfId="0" applyNumberFormat="1" applyFont="1" applyBorder="1" applyProtection="1"/>
    <xf numFmtId="3" fontId="2" fillId="0" borderId="9" xfId="0" applyNumberFormat="1" applyFont="1" applyFill="1" applyBorder="1" applyAlignment="1" applyProtection="1">
      <alignment horizontal="center"/>
    </xf>
    <xf numFmtId="3" fontId="2" fillId="0" borderId="9" xfId="0" applyNumberFormat="1" applyFont="1" applyFill="1" applyBorder="1" applyAlignment="1" applyProtection="1">
      <alignment horizontal="center"/>
      <protection locked="0"/>
    </xf>
    <xf numFmtId="164" fontId="2" fillId="0" borderId="10" xfId="0" applyNumberFormat="1" applyFont="1" applyFill="1" applyBorder="1" applyAlignment="1" applyProtection="1">
      <alignment horizontal="center"/>
      <protection locked="0"/>
    </xf>
    <xf numFmtId="164" fontId="2" fillId="0" borderId="11" xfId="0" applyNumberFormat="1" applyFont="1" applyFill="1" applyBorder="1" applyAlignment="1" applyProtection="1">
      <alignment horizontal="center"/>
      <protection locked="0"/>
    </xf>
    <xf numFmtId="0" fontId="3" fillId="0" borderId="8" xfId="0" applyFont="1" applyBorder="1" applyProtection="1">
      <protection locked="0"/>
    </xf>
    <xf numFmtId="164" fontId="3" fillId="0" borderId="12" xfId="0" applyNumberFormat="1" applyFont="1" applyBorder="1" applyAlignment="1" applyProtection="1">
      <alignment shrinkToFit="1"/>
      <protection locked="0"/>
    </xf>
    <xf numFmtId="0" fontId="2" fillId="0" borderId="8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3" fillId="0" borderId="8" xfId="0" applyFont="1" applyFill="1" applyBorder="1" applyProtection="1">
      <protection locked="0"/>
    </xf>
    <xf numFmtId="0" fontId="4" fillId="0" borderId="8" xfId="0" applyFont="1" applyFill="1" applyBorder="1" applyProtection="1">
      <protection locked="0"/>
    </xf>
    <xf numFmtId="3" fontId="2" fillId="0" borderId="8" xfId="0" applyNumberFormat="1" applyFont="1" applyBorder="1" applyProtection="1">
      <protection locked="0"/>
    </xf>
    <xf numFmtId="3" fontId="2" fillId="0" borderId="7" xfId="0" applyNumberFormat="1" applyFont="1" applyBorder="1" applyProtection="1">
      <protection locked="0"/>
    </xf>
    <xf numFmtId="3" fontId="2" fillId="0" borderId="8" xfId="0" applyNumberFormat="1" applyFont="1" applyFill="1" applyBorder="1" applyProtection="1"/>
    <xf numFmtId="3" fontId="4" fillId="0" borderId="8" xfId="0" applyNumberFormat="1" applyFont="1" applyFill="1" applyBorder="1" applyProtection="1"/>
    <xf numFmtId="3" fontId="3" fillId="0" borderId="8" xfId="0" applyNumberFormat="1" applyFont="1" applyFill="1" applyBorder="1" applyProtection="1"/>
    <xf numFmtId="4" fontId="3" fillId="0" borderId="8" xfId="0" applyNumberFormat="1" applyFont="1" applyFill="1" applyBorder="1" applyProtection="1"/>
    <xf numFmtId="3" fontId="2" fillId="0" borderId="7" xfId="0" applyNumberFormat="1" applyFont="1" applyFill="1" applyBorder="1" applyProtection="1"/>
    <xf numFmtId="3" fontId="2" fillId="0" borderId="8" xfId="0" applyNumberFormat="1" applyFont="1" applyFill="1" applyBorder="1" applyProtection="1">
      <protection locked="0"/>
    </xf>
    <xf numFmtId="3" fontId="2" fillId="0" borderId="7" xfId="0" applyNumberFormat="1" applyFont="1" applyFill="1" applyBorder="1" applyProtection="1">
      <protection locked="0"/>
    </xf>
    <xf numFmtId="10" fontId="2" fillId="0" borderId="7" xfId="0" applyNumberFormat="1" applyFont="1" applyBorder="1" applyAlignment="1" applyProtection="1">
      <alignment shrinkToFit="1"/>
      <protection locked="0"/>
    </xf>
    <xf numFmtId="0" fontId="12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12" fillId="0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>
      <alignment horizontal="center"/>
    </xf>
    <xf numFmtId="2" fontId="7" fillId="3" borderId="3" xfId="0" applyNumberFormat="1" applyFont="1" applyFill="1" applyBorder="1" applyAlignment="1">
      <alignment horizontal="center"/>
    </xf>
    <xf numFmtId="166" fontId="7" fillId="3" borderId="15" xfId="0" applyNumberFormat="1" applyFont="1" applyFill="1" applyBorder="1" applyAlignment="1">
      <alignment horizontal="center" wrapText="1"/>
    </xf>
    <xf numFmtId="0" fontId="7" fillId="3" borderId="16" xfId="0" applyFont="1" applyFill="1" applyBorder="1" applyAlignment="1">
      <alignment horizontal="center" wrapText="1"/>
    </xf>
    <xf numFmtId="2" fontId="7" fillId="3" borderId="5" xfId="0" applyNumberFormat="1" applyFont="1" applyFill="1" applyBorder="1" applyAlignment="1">
      <alignment horizontal="center" wrapText="1"/>
    </xf>
    <xf numFmtId="166" fontId="7" fillId="3" borderId="17" xfId="0" applyNumberFormat="1" applyFont="1" applyFill="1" applyBorder="1" applyAlignment="1">
      <alignment horizontal="center" wrapText="1"/>
    </xf>
    <xf numFmtId="0" fontId="0" fillId="3" borderId="0" xfId="0" applyFill="1"/>
    <xf numFmtId="2" fontId="0" fillId="3" borderId="0" xfId="0" applyNumberFormat="1" applyFill="1"/>
    <xf numFmtId="166" fontId="0" fillId="3" borderId="0" xfId="0" applyNumberFormat="1" applyFill="1"/>
    <xf numFmtId="166" fontId="0" fillId="3" borderId="0" xfId="0" applyNumberFormat="1" applyFill="1" applyAlignment="1">
      <alignment horizontal="center"/>
    </xf>
    <xf numFmtId="2" fontId="0" fillId="3" borderId="0" xfId="0" applyNumberFormat="1" applyFill="1" applyAlignment="1">
      <alignment horizontal="center"/>
    </xf>
    <xf numFmtId="43" fontId="0" fillId="3" borderId="0" xfId="1" applyFont="1" applyFill="1"/>
    <xf numFmtId="1" fontId="0" fillId="3" borderId="0" xfId="0" applyNumberFormat="1" applyFill="1" applyAlignment="1">
      <alignment horizontal="center"/>
    </xf>
    <xf numFmtId="165" fontId="0" fillId="3" borderId="0" xfId="1" applyNumberFormat="1" applyFont="1" applyFill="1"/>
    <xf numFmtId="0" fontId="6" fillId="3" borderId="0" xfId="0" applyFont="1" applyFill="1"/>
    <xf numFmtId="2" fontId="6" fillId="3" borderId="0" xfId="0" applyNumberFormat="1" applyFont="1" applyFill="1"/>
    <xf numFmtId="166" fontId="6" fillId="3" borderId="0" xfId="0" applyNumberFormat="1" applyFont="1" applyFill="1"/>
    <xf numFmtId="0" fontId="7" fillId="3" borderId="2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165" fontId="1" fillId="3" borderId="0" xfId="1" applyNumberFormat="1" applyFont="1" applyFill="1"/>
    <xf numFmtId="165" fontId="6" fillId="3" borderId="0" xfId="1" applyNumberFormat="1" applyFont="1" applyFill="1"/>
    <xf numFmtId="10" fontId="2" fillId="0" borderId="12" xfId="0" applyNumberFormat="1" applyFont="1" applyBorder="1" applyAlignment="1" applyProtection="1">
      <alignment shrinkToFit="1"/>
      <protection locked="0"/>
    </xf>
    <xf numFmtId="0" fontId="12" fillId="0" borderId="8" xfId="0" applyFont="1" applyFill="1" applyBorder="1" applyAlignment="1" applyProtection="1">
      <alignment horizontal="center"/>
      <protection locked="0"/>
    </xf>
    <xf numFmtId="3" fontId="2" fillId="0" borderId="8" xfId="0" applyNumberFormat="1" applyFont="1" applyFill="1" applyBorder="1" applyAlignment="1" applyProtection="1">
      <alignment horizontal="center"/>
    </xf>
    <xf numFmtId="3" fontId="2" fillId="0" borderId="8" xfId="0" applyNumberFormat="1" applyFont="1" applyFill="1" applyBorder="1" applyAlignment="1" applyProtection="1">
      <alignment horizontal="center"/>
      <protection locked="0"/>
    </xf>
    <xf numFmtId="164" fontId="2" fillId="0" borderId="12" xfId="0" applyNumberFormat="1" applyFont="1" applyFill="1" applyBorder="1" applyAlignment="1" applyProtection="1">
      <alignment horizontal="center"/>
      <protection locked="0"/>
    </xf>
    <xf numFmtId="3" fontId="2" fillId="2" borderId="9" xfId="0" applyNumberFormat="1" applyFont="1" applyFill="1" applyBorder="1" applyAlignment="1" applyProtection="1">
      <alignment horizontal="center"/>
      <protection locked="0"/>
    </xf>
    <xf numFmtId="3" fontId="2" fillId="2" borderId="7" xfId="0" applyNumberFormat="1" applyFont="1" applyFill="1" applyBorder="1" applyAlignment="1" applyProtection="1">
      <alignment horizontal="center"/>
      <protection locked="0"/>
    </xf>
    <xf numFmtId="3" fontId="2" fillId="2" borderId="8" xfId="0" applyNumberFormat="1" applyFont="1" applyFill="1" applyBorder="1" applyAlignment="1" applyProtection="1">
      <alignment horizontal="center"/>
      <protection locked="0"/>
    </xf>
    <xf numFmtId="3" fontId="3" fillId="2" borderId="8" xfId="0" applyNumberFormat="1" applyFont="1" applyFill="1" applyBorder="1" applyProtection="1"/>
    <xf numFmtId="3" fontId="2" fillId="2" borderId="8" xfId="0" applyNumberFormat="1" applyFont="1" applyFill="1" applyBorder="1" applyProtection="1"/>
    <xf numFmtId="4" fontId="3" fillId="2" borderId="8" xfId="0" applyNumberFormat="1" applyFont="1" applyFill="1" applyBorder="1" applyProtection="1"/>
    <xf numFmtId="3" fontId="2" fillId="2" borderId="8" xfId="0" applyNumberFormat="1" applyFont="1" applyFill="1" applyBorder="1" applyProtection="1">
      <protection locked="0"/>
    </xf>
    <xf numFmtId="3" fontId="2" fillId="2" borderId="7" xfId="0" applyNumberFormat="1" applyFont="1" applyFill="1" applyBorder="1" applyProtection="1">
      <protection locked="0"/>
    </xf>
    <xf numFmtId="3" fontId="2" fillId="0" borderId="12" xfId="0" applyNumberFormat="1" applyFont="1" applyFill="1" applyBorder="1" applyProtection="1"/>
    <xf numFmtId="164" fontId="2" fillId="0" borderId="12" xfId="0" applyNumberFormat="1" applyFont="1" applyBorder="1" applyAlignment="1" applyProtection="1">
      <alignment shrinkToFit="1"/>
      <protection locked="0"/>
    </xf>
    <xf numFmtId="0" fontId="0" fillId="0" borderId="18" xfId="0" applyBorder="1"/>
    <xf numFmtId="0" fontId="0" fillId="0" borderId="19" xfId="0" applyBorder="1"/>
    <xf numFmtId="0" fontId="4" fillId="0" borderId="7" xfId="0" applyFont="1" applyBorder="1" applyProtection="1">
      <protection locked="0"/>
    </xf>
    <xf numFmtId="3" fontId="4" fillId="0" borderId="7" xfId="0" applyNumberFormat="1" applyFont="1" applyFill="1" applyBorder="1" applyProtection="1"/>
    <xf numFmtId="3" fontId="4" fillId="0" borderId="7" xfId="0" applyNumberFormat="1" applyFont="1" applyBorder="1" applyProtection="1"/>
    <xf numFmtId="164" fontId="3" fillId="0" borderId="11" xfId="0" applyNumberFormat="1" applyFont="1" applyBorder="1" applyAlignment="1" applyProtection="1">
      <alignment shrinkToFit="1"/>
      <protection locked="0"/>
    </xf>
    <xf numFmtId="3" fontId="2" fillId="0" borderId="0" xfId="0" applyNumberFormat="1" applyFont="1" applyProtection="1">
      <protection locked="0"/>
    </xf>
    <xf numFmtId="9" fontId="6" fillId="0" borderId="0" xfId="3" applyFont="1" applyProtection="1"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s/FY14%20BUDGETS/BUDGETS%20RETURNED/BUDGETS%20REVIEWED/FINAL%20RECOMMENDED%20BY%20TOWN%20ADMIN/122%20Board%20of%20Selectmen%20FY14%20revised%201-3-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evel Service"/>
      <sheetName val="Salary Worksheet"/>
      <sheetName val="Backup Expenses Sheet"/>
    </sheetNames>
    <sheetDataSet>
      <sheetData sheetId="0"/>
      <sheetData sheetId="1">
        <row r="18">
          <cell r="K18">
            <v>291108.29599999997</v>
          </cell>
          <cell r="N18">
            <v>2200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/>
  <dimension ref="A1:F40"/>
  <sheetViews>
    <sheetView tabSelected="1" showRuler="0" topLeftCell="A16" zoomScaleNormal="70" zoomScalePageLayoutView="70" workbookViewId="0">
      <selection activeCell="A39" sqref="A39"/>
    </sheetView>
  </sheetViews>
  <sheetFormatPr defaultRowHeight="15.75"/>
  <cols>
    <col min="1" max="1" width="47.28515625" style="44" customWidth="1"/>
    <col min="2" max="4" width="14.7109375" style="24" customWidth="1"/>
    <col min="5" max="5" width="15.7109375" style="24" customWidth="1"/>
    <col min="6" max="6" width="12.7109375" style="46" customWidth="1"/>
    <col min="7" max="7" width="13.28515625" style="44" customWidth="1"/>
    <col min="8" max="16384" width="9.140625" style="44"/>
  </cols>
  <sheetData>
    <row r="1" spans="1:6" ht="16.5" customHeight="1">
      <c r="A1" s="77" t="s">
        <v>97</v>
      </c>
      <c r="B1" s="55" t="s">
        <v>1</v>
      </c>
      <c r="C1" s="56" t="s">
        <v>2</v>
      </c>
      <c r="D1" s="56" t="s">
        <v>91</v>
      </c>
      <c r="E1" s="104" t="s">
        <v>93</v>
      </c>
      <c r="F1" s="57" t="s">
        <v>3</v>
      </c>
    </row>
    <row r="2" spans="1:6" ht="18">
      <c r="A2" s="75" t="s">
        <v>0</v>
      </c>
      <c r="B2" s="48" t="s">
        <v>4</v>
      </c>
      <c r="C2" s="49" t="s">
        <v>4</v>
      </c>
      <c r="D2" s="49" t="s">
        <v>5</v>
      </c>
      <c r="E2" s="105" t="s">
        <v>6</v>
      </c>
      <c r="F2" s="58" t="s">
        <v>7</v>
      </c>
    </row>
    <row r="3" spans="1:6" ht="18">
      <c r="A3" s="100"/>
      <c r="B3" s="101"/>
      <c r="C3" s="102"/>
      <c r="D3" s="102"/>
      <c r="E3" s="106"/>
      <c r="F3" s="103"/>
    </row>
    <row r="4" spans="1:6" ht="15.75" customHeight="1">
      <c r="A4" s="59" t="s">
        <v>8</v>
      </c>
      <c r="B4" s="69">
        <f>219068.88+20935.17+8434.43+12363.5+720.38+2783.95</f>
        <v>264306.31</v>
      </c>
      <c r="C4" s="69">
        <f>227870.19+132.78+21102.91+8934.24+549.25+12832+3138.12</f>
        <v>274559.49</v>
      </c>
      <c r="D4" s="52">
        <v>275966</v>
      </c>
      <c r="E4" s="107">
        <f ca="1">'Salary Worksheet'!K18</f>
        <v>291108.29599999997</v>
      </c>
      <c r="F4" s="60">
        <f>((E4-D4)/D4)</f>
        <v>5.4870150670734703E-2</v>
      </c>
    </row>
    <row r="5" spans="1:6" ht="15.75" customHeight="1">
      <c r="A5" s="59" t="s">
        <v>9</v>
      </c>
      <c r="B5" s="69">
        <v>2000</v>
      </c>
      <c r="C5" s="69">
        <v>2600</v>
      </c>
      <c r="D5" s="52">
        <v>2200</v>
      </c>
      <c r="E5" s="107">
        <f ca="1">'Salary Worksheet'!N18</f>
        <v>2200</v>
      </c>
      <c r="F5" s="60">
        <f>((E5-D5)/D5)</f>
        <v>0</v>
      </c>
    </row>
    <row r="6" spans="1:6" ht="15.75" customHeight="1">
      <c r="A6" s="59" t="s">
        <v>10</v>
      </c>
      <c r="B6" s="69">
        <v>3000</v>
      </c>
      <c r="C6" s="69">
        <v>0</v>
      </c>
      <c r="D6" s="52">
        <v>2400</v>
      </c>
      <c r="E6" s="107">
        <v>3000</v>
      </c>
      <c r="F6" s="60">
        <f>((E6-D6)/D6)</f>
        <v>0.25</v>
      </c>
    </row>
    <row r="7" spans="1:6" ht="15.75" customHeight="1">
      <c r="A7" s="61" t="s">
        <v>11</v>
      </c>
      <c r="B7" s="67">
        <f>SUM(B4:B6)</f>
        <v>269306.31</v>
      </c>
      <c r="C7" s="67">
        <f>SUM(C4:C6)</f>
        <v>277159.49</v>
      </c>
      <c r="D7" s="53">
        <f>SUM(D4:D6)</f>
        <v>280566</v>
      </c>
      <c r="E7" s="108">
        <f>SUM(E4:E6)</f>
        <v>296308.29599999997</v>
      </c>
      <c r="F7" s="113">
        <f>((E7-D7)/D7)</f>
        <v>5.6109065246679829E-2</v>
      </c>
    </row>
    <row r="8" spans="1:6" ht="15.75" customHeight="1">
      <c r="A8" s="59"/>
      <c r="B8" s="70"/>
      <c r="C8" s="70"/>
      <c r="D8" s="51"/>
      <c r="E8" s="109"/>
      <c r="F8" s="60" t="str">
        <f>IF(ISBLANK(E8),"",(E8-D8)/D8)</f>
        <v/>
      </c>
    </row>
    <row r="9" spans="1:6" ht="15.75" customHeight="1">
      <c r="A9" s="59" t="s">
        <v>12</v>
      </c>
      <c r="B9" s="69">
        <v>14865.07</v>
      </c>
      <c r="C9" s="69">
        <v>13087.16</v>
      </c>
      <c r="D9" s="52">
        <v>18200</v>
      </c>
      <c r="E9" s="107">
        <v>18200</v>
      </c>
      <c r="F9" s="60">
        <f t="shared" ref="F9:F22" si="0">((E9-D9)/D9)</f>
        <v>0</v>
      </c>
    </row>
    <row r="10" spans="1:6" ht="15.75" customHeight="1">
      <c r="A10" s="59" t="s">
        <v>13</v>
      </c>
      <c r="B10" s="69">
        <v>4846.87</v>
      </c>
      <c r="C10" s="69">
        <v>3471.25</v>
      </c>
      <c r="D10" s="52">
        <v>6500</v>
      </c>
      <c r="E10" s="107">
        <v>6500</v>
      </c>
      <c r="F10" s="60">
        <f t="shared" si="0"/>
        <v>0</v>
      </c>
    </row>
    <row r="11" spans="1:6" ht="15.75" customHeight="1">
      <c r="A11" s="59" t="s">
        <v>14</v>
      </c>
      <c r="B11" s="69">
        <v>348.27</v>
      </c>
      <c r="C11" s="69">
        <v>194.84</v>
      </c>
      <c r="D11" s="52">
        <v>300</v>
      </c>
      <c r="E11" s="107">
        <v>300</v>
      </c>
      <c r="F11" s="60">
        <f t="shared" si="0"/>
        <v>0</v>
      </c>
    </row>
    <row r="12" spans="1:6" ht="15.75" customHeight="1">
      <c r="A12" s="59" t="s">
        <v>15</v>
      </c>
      <c r="B12" s="69">
        <v>1350</v>
      </c>
      <c r="C12" s="69">
        <v>1374</v>
      </c>
      <c r="D12" s="52">
        <v>1400</v>
      </c>
      <c r="E12" s="107">
        <v>1400</v>
      </c>
      <c r="F12" s="60">
        <f t="shared" si="0"/>
        <v>0</v>
      </c>
    </row>
    <row r="13" spans="1:6" ht="15.75" customHeight="1">
      <c r="A13" s="59" t="s">
        <v>16</v>
      </c>
      <c r="B13" s="69">
        <v>5329</v>
      </c>
      <c r="C13" s="69">
        <v>3951.75</v>
      </c>
      <c r="D13" s="52">
        <v>4480</v>
      </c>
      <c r="E13" s="107">
        <v>4480</v>
      </c>
      <c r="F13" s="60">
        <f t="shared" si="0"/>
        <v>0</v>
      </c>
    </row>
    <row r="14" spans="1:6" ht="15.75" customHeight="1">
      <c r="A14" s="59" t="s">
        <v>20</v>
      </c>
      <c r="B14" s="69">
        <v>2900</v>
      </c>
      <c r="C14" s="69">
        <v>2900</v>
      </c>
      <c r="D14" s="69">
        <v>2900</v>
      </c>
      <c r="E14" s="107">
        <v>2900</v>
      </c>
      <c r="F14" s="60">
        <f t="shared" si="0"/>
        <v>0</v>
      </c>
    </row>
    <row r="15" spans="1:6" ht="15.75" customHeight="1">
      <c r="A15" s="59" t="s">
        <v>21</v>
      </c>
      <c r="B15" s="69">
        <v>4285</v>
      </c>
      <c r="C15" s="69">
        <v>1086</v>
      </c>
      <c r="D15" s="52">
        <v>2260</v>
      </c>
      <c r="E15" s="107">
        <v>2260</v>
      </c>
      <c r="F15" s="60">
        <f t="shared" si="0"/>
        <v>0</v>
      </c>
    </row>
    <row r="16" spans="1:6" ht="15.75" customHeight="1">
      <c r="A16" s="59" t="s">
        <v>27</v>
      </c>
      <c r="B16" s="69">
        <v>91</v>
      </c>
      <c r="C16" s="69">
        <f>1166.8+24.48</f>
        <v>1191.28</v>
      </c>
      <c r="D16" s="52">
        <v>200</v>
      </c>
      <c r="E16" s="107">
        <v>200</v>
      </c>
      <c r="F16" s="60">
        <f t="shared" si="0"/>
        <v>0</v>
      </c>
    </row>
    <row r="17" spans="1:6" ht="15.75" customHeight="1">
      <c r="A17" s="59" t="s">
        <v>99</v>
      </c>
      <c r="B17" s="69">
        <v>3326</v>
      </c>
      <c r="C17" s="69">
        <v>2956.57</v>
      </c>
      <c r="D17" s="52">
        <v>3950</v>
      </c>
      <c r="E17" s="107">
        <v>3950</v>
      </c>
      <c r="F17" s="60">
        <f t="shared" si="0"/>
        <v>0</v>
      </c>
    </row>
    <row r="18" spans="1:6" ht="15.75" customHeight="1">
      <c r="A18" s="59" t="s">
        <v>33</v>
      </c>
      <c r="B18" s="69">
        <v>30170.29</v>
      </c>
      <c r="C18" s="69">
        <f>26175.08+125</f>
        <v>26300.080000000002</v>
      </c>
      <c r="D18" s="52">
        <v>27500</v>
      </c>
      <c r="E18" s="107">
        <v>27775</v>
      </c>
      <c r="F18" s="60">
        <f t="shared" si="0"/>
        <v>0.01</v>
      </c>
    </row>
    <row r="19" spans="1:6" ht="15.75" customHeight="1">
      <c r="A19" s="59" t="s">
        <v>34</v>
      </c>
      <c r="B19" s="69">
        <v>1099.1099999999999</v>
      </c>
      <c r="C19" s="69">
        <v>1009.31</v>
      </c>
      <c r="D19" s="52">
        <v>1100</v>
      </c>
      <c r="E19" s="107">
        <v>1200</v>
      </c>
      <c r="F19" s="60">
        <f t="shared" si="0"/>
        <v>9.0909090909090912E-2</v>
      </c>
    </row>
    <row r="20" spans="1:6" ht="15.75" customHeight="1">
      <c r="A20" s="59" t="s">
        <v>35</v>
      </c>
      <c r="B20" s="69">
        <v>2819</v>
      </c>
      <c r="C20" s="69">
        <v>3006.5</v>
      </c>
      <c r="D20" s="52">
        <v>3100</v>
      </c>
      <c r="E20" s="107">
        <v>3100</v>
      </c>
      <c r="F20" s="60">
        <f t="shared" si="0"/>
        <v>0</v>
      </c>
    </row>
    <row r="21" spans="1:6" ht="15.75" customHeight="1">
      <c r="A21" s="63" t="s">
        <v>38</v>
      </c>
      <c r="B21" s="69">
        <v>4760</v>
      </c>
      <c r="C21" s="69">
        <v>11320</v>
      </c>
      <c r="D21" s="69">
        <v>7105</v>
      </c>
      <c r="E21" s="107">
        <v>3220</v>
      </c>
      <c r="F21" s="60">
        <f t="shared" si="0"/>
        <v>-0.54679802955665024</v>
      </c>
    </row>
    <row r="22" spans="1:6" ht="15.75" customHeight="1">
      <c r="A22" s="50" t="s">
        <v>40</v>
      </c>
      <c r="B22" s="67">
        <f>B9+B10+B11+B12+B13+B14+B15+B16+B17+B18+B19+B20+B21</f>
        <v>76189.61</v>
      </c>
      <c r="C22" s="112">
        <f>C9+C10+C11+C12+C13+C14+C15+C16+C17+C18+C19+C20+C21</f>
        <v>71848.739999999991</v>
      </c>
      <c r="D22" s="67">
        <f>D9+D10+D11+D12+D13+D14+D15+D16+D17+D18+D19+D20+D21</f>
        <v>78995</v>
      </c>
      <c r="E22" s="108">
        <f>E9+E10+E11+E12+E13+E14+E15+E16+E17+E18+E19+E20+E21</f>
        <v>75485</v>
      </c>
      <c r="F22" s="99">
        <f t="shared" si="0"/>
        <v>-4.4433191974175577E-2</v>
      </c>
    </row>
    <row r="23" spans="1:6" ht="15.75" customHeight="1">
      <c r="A23" s="59"/>
      <c r="B23" s="70"/>
      <c r="C23" s="70"/>
      <c r="D23" s="51"/>
      <c r="E23" s="109"/>
      <c r="F23" s="60" t="str">
        <f>IF(ISBLANK(E23),"",(E23-D23)/D23)</f>
        <v/>
      </c>
    </row>
    <row r="24" spans="1:6" ht="15.75" customHeight="1">
      <c r="A24" s="59" t="s">
        <v>85</v>
      </c>
      <c r="B24" s="69">
        <v>3785.51</v>
      </c>
      <c r="C24" s="69">
        <v>990.87</v>
      </c>
      <c r="D24" s="52">
        <v>4500</v>
      </c>
      <c r="E24" s="107">
        <v>4500</v>
      </c>
      <c r="F24" s="60">
        <f t="shared" ref="F24:F34" si="1">((E24-D24)/D24)</f>
        <v>0</v>
      </c>
    </row>
    <row r="25" spans="1:6" ht="15.75" customHeight="1">
      <c r="A25" s="59" t="s">
        <v>41</v>
      </c>
      <c r="B25" s="69">
        <v>1570.09</v>
      </c>
      <c r="C25" s="69">
        <v>2399.0100000000002</v>
      </c>
      <c r="D25" s="52">
        <v>1000</v>
      </c>
      <c r="E25" s="107">
        <v>1500</v>
      </c>
      <c r="F25" s="60">
        <f t="shared" si="1"/>
        <v>0.5</v>
      </c>
    </row>
    <row r="26" spans="1:6" ht="15.75" customHeight="1">
      <c r="A26" s="59" t="s">
        <v>42</v>
      </c>
      <c r="B26" s="69">
        <v>100.32</v>
      </c>
      <c r="C26" s="69">
        <v>109.87</v>
      </c>
      <c r="D26" s="52">
        <v>0</v>
      </c>
      <c r="E26" s="107">
        <v>0</v>
      </c>
      <c r="F26" s="60" t="e">
        <f t="shared" si="1"/>
        <v>#DIV/0!</v>
      </c>
    </row>
    <row r="27" spans="1:6" ht="15.75" customHeight="1">
      <c r="A27" s="61" t="s">
        <v>43</v>
      </c>
      <c r="B27" s="67">
        <f>SUM(B24:B26)</f>
        <v>5455.92</v>
      </c>
      <c r="C27" s="67">
        <f>SUM(C24:C26)</f>
        <v>3499.75</v>
      </c>
      <c r="D27" s="67">
        <f>SUM(D24:D26)</f>
        <v>5500</v>
      </c>
      <c r="E27" s="108">
        <f>SUM(E24:E26)</f>
        <v>6000</v>
      </c>
      <c r="F27" s="67" t="e">
        <f>SUM(F24:F26)</f>
        <v>#DIV/0!</v>
      </c>
    </row>
    <row r="28" spans="1:6" ht="15.75" customHeight="1">
      <c r="A28" s="59"/>
      <c r="B28" s="69"/>
      <c r="C28" s="69"/>
      <c r="D28" s="52"/>
      <c r="E28" s="107"/>
      <c r="F28" s="60" t="s">
        <v>23</v>
      </c>
    </row>
    <row r="29" spans="1:6" ht="15.75" customHeight="1">
      <c r="A29" s="59" t="s">
        <v>44</v>
      </c>
      <c r="B29" s="69">
        <v>736</v>
      </c>
      <c r="C29" s="69">
        <v>1304.3599999999999</v>
      </c>
      <c r="D29" s="52">
        <v>1175</v>
      </c>
      <c r="E29" s="107">
        <v>1175</v>
      </c>
      <c r="F29" s="60">
        <f t="shared" si="1"/>
        <v>0</v>
      </c>
    </row>
    <row r="30" spans="1:6" ht="15.75" customHeight="1">
      <c r="A30" s="59" t="s">
        <v>46</v>
      </c>
      <c r="B30" s="69">
        <v>1011</v>
      </c>
      <c r="C30" s="69">
        <v>0</v>
      </c>
      <c r="D30" s="52">
        <v>860</v>
      </c>
      <c r="E30" s="107">
        <v>1400</v>
      </c>
      <c r="F30" s="60">
        <v>1</v>
      </c>
    </row>
    <row r="31" spans="1:6" ht="15.75" customHeight="1">
      <c r="A31" s="59" t="s">
        <v>49</v>
      </c>
      <c r="B31" s="69">
        <v>3221</v>
      </c>
      <c r="C31" s="69">
        <v>3531.47</v>
      </c>
      <c r="D31" s="69">
        <v>3059</v>
      </c>
      <c r="E31" s="107">
        <f>3750+50</f>
        <v>3800</v>
      </c>
      <c r="F31" s="60">
        <f t="shared" si="1"/>
        <v>0.24223602484472051</v>
      </c>
    </row>
    <row r="32" spans="1:6" ht="15.75" customHeight="1">
      <c r="A32" s="61" t="s">
        <v>101</v>
      </c>
      <c r="B32" s="67">
        <f>B29+B30+B31</f>
        <v>4968</v>
      </c>
      <c r="C32" s="67">
        <f>C29+C30+C31</f>
        <v>4835.83</v>
      </c>
      <c r="D32" s="53">
        <f>D29+D30+D31</f>
        <v>5094</v>
      </c>
      <c r="E32" s="108">
        <f>E29+E30+E31</f>
        <v>6375</v>
      </c>
      <c r="F32" s="113">
        <f t="shared" si="1"/>
        <v>0.25147232037691403</v>
      </c>
    </row>
    <row r="33" spans="1:6" ht="15.75" customHeight="1">
      <c r="A33" s="61"/>
      <c r="B33" s="67"/>
      <c r="C33" s="72"/>
      <c r="D33" s="65"/>
      <c r="E33" s="110"/>
      <c r="F33" s="60" t="s">
        <v>23</v>
      </c>
    </row>
    <row r="34" spans="1:6" ht="15.75" customHeight="1">
      <c r="A34" s="76" t="s">
        <v>54</v>
      </c>
      <c r="B34" s="71">
        <f>B32+B27+B22+B7</f>
        <v>355919.83999999997</v>
      </c>
      <c r="C34" s="73">
        <f>C32+C27+C22+C7</f>
        <v>357343.81</v>
      </c>
      <c r="D34" s="66">
        <f>D32+D27+D22+D7</f>
        <v>370155</v>
      </c>
      <c r="E34" s="111">
        <f>E32+E27+E22+E7</f>
        <v>384168.29599999997</v>
      </c>
      <c r="F34" s="74">
        <f t="shared" si="1"/>
        <v>3.7857913576744805E-2</v>
      </c>
    </row>
    <row r="35" spans="1:6" ht="15.75" customHeight="1">
      <c r="A35" s="45" t="s">
        <v>23</v>
      </c>
      <c r="B35" s="22" t="s">
        <v>23</v>
      </c>
      <c r="C35" s="22"/>
      <c r="D35" s="22"/>
      <c r="E35" s="22"/>
      <c r="F35" s="23"/>
    </row>
    <row r="36" spans="1:6" ht="16.5" customHeight="1">
      <c r="A36" s="45" t="s">
        <v>23</v>
      </c>
      <c r="B36" s="121">
        <f>E7/E34</f>
        <v>0.7712981500170436</v>
      </c>
      <c r="C36" s="120" t="s">
        <v>102</v>
      </c>
      <c r="E36" s="24">
        <f>E7</f>
        <v>296308.29599999997</v>
      </c>
      <c r="F36" s="23"/>
    </row>
    <row r="37" spans="1:6" ht="15" customHeight="1">
      <c r="A37" s="47" t="s">
        <v>23</v>
      </c>
      <c r="B37" s="121">
        <f>E37/E38</f>
        <v>0.22870184998295645</v>
      </c>
      <c r="C37" s="120" t="s">
        <v>103</v>
      </c>
      <c r="E37" s="24">
        <f>E22+E27+E32</f>
        <v>87860</v>
      </c>
    </row>
    <row r="38" spans="1:6" ht="15.75" customHeight="1">
      <c r="A38" s="44" t="s">
        <v>23</v>
      </c>
      <c r="B38" s="24" t="s">
        <v>23</v>
      </c>
      <c r="C38" s="120" t="s">
        <v>104</v>
      </c>
      <c r="E38" s="24">
        <f>SUM(E36:E37)</f>
        <v>384168.29599999997</v>
      </c>
    </row>
    <row r="39" spans="1:6" ht="15.75" customHeight="1">
      <c r="A39" s="44" t="s">
        <v>23</v>
      </c>
    </row>
    <row r="40" spans="1:6">
      <c r="A40" s="44" t="s">
        <v>23</v>
      </c>
    </row>
  </sheetData>
  <sheetProtection selectLockedCells="1"/>
  <protectedRanges>
    <protectedRange sqref="B29:E31" name="Range5"/>
    <protectedRange sqref="B24:E26" name="Range4"/>
    <protectedRange sqref="B4:E6" name="Range1"/>
    <protectedRange sqref="B16:E16" name="Range2_3"/>
    <protectedRange sqref="B9:E13" name="Range2_2"/>
    <protectedRange sqref="B14:E14" name="Range2_4"/>
    <protectedRange sqref="B17:E17" name="Range2_6"/>
    <protectedRange sqref="B18:E18" name="Range2_7"/>
    <protectedRange sqref="B19:E19" name="Range2_8"/>
    <protectedRange sqref="B20:E20" name="Range2_9"/>
    <protectedRange sqref="B24:E24" name="Range4_1"/>
  </protectedRanges>
  <phoneticPr fontId="5" type="noConversion"/>
  <printOptions horizontalCentered="1" gridLines="1"/>
  <pageMargins left="0.5" right="0.5" top="0.19" bottom="0.25" header="0.17" footer="0.17"/>
  <pageSetup scale="85" orientation="landscape" r:id="rId1"/>
  <headerFooter alignWithMargins="0"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O23"/>
  <sheetViews>
    <sheetView workbookViewId="0">
      <selection activeCell="K7" sqref="K7"/>
    </sheetView>
  </sheetViews>
  <sheetFormatPr defaultRowHeight="12.75"/>
  <cols>
    <col min="1" max="1" width="15.7109375" customWidth="1"/>
    <col min="2" max="2" width="11.7109375" bestFit="1" customWidth="1"/>
    <col min="3" max="3" width="11.140625" style="4" customWidth="1"/>
    <col min="4" max="4" width="8.7109375" customWidth="1"/>
    <col min="5" max="5" width="7.5703125" customWidth="1"/>
    <col min="6" max="6" width="6.7109375" customWidth="1"/>
    <col min="7" max="7" width="6.140625" style="3" customWidth="1"/>
    <col min="8" max="8" width="9.5703125" style="2" customWidth="1"/>
    <col min="9" max="9" width="11.140625" style="2" customWidth="1"/>
    <col min="10" max="10" width="9.5703125" style="2" customWidth="1"/>
    <col min="11" max="11" width="11.28515625" customWidth="1"/>
    <col min="12" max="12" width="9" customWidth="1"/>
    <col min="13" max="13" width="8.42578125" style="1" customWidth="1"/>
    <col min="14" max="14" width="10.28515625" customWidth="1"/>
    <col min="15" max="15" width="10.7109375" customWidth="1"/>
  </cols>
  <sheetData>
    <row r="1" spans="1:15" ht="24" thickBot="1">
      <c r="A1" s="26" t="s">
        <v>84</v>
      </c>
      <c r="B1" s="27"/>
      <c r="C1" s="28"/>
      <c r="D1" s="29"/>
      <c r="E1" s="38"/>
      <c r="F1" s="29"/>
      <c r="G1" s="36"/>
      <c r="H1" s="38" t="s">
        <v>93</v>
      </c>
      <c r="I1" s="37"/>
      <c r="J1" s="37"/>
      <c r="K1" s="39"/>
      <c r="L1" s="39"/>
      <c r="M1" s="40"/>
      <c r="N1" s="41"/>
      <c r="O1" s="42"/>
    </row>
    <row r="2" spans="1:15" ht="25.5" customHeight="1">
      <c r="A2" s="30"/>
      <c r="B2" s="31"/>
      <c r="C2" s="30" t="s">
        <v>23</v>
      </c>
      <c r="D2" s="31" t="s">
        <v>23</v>
      </c>
      <c r="E2" s="30"/>
      <c r="F2" s="78" t="s">
        <v>83</v>
      </c>
      <c r="G2" s="79"/>
      <c r="H2" s="80" t="s">
        <v>82</v>
      </c>
      <c r="I2" s="80" t="s">
        <v>81</v>
      </c>
      <c r="J2" s="80" t="s">
        <v>80</v>
      </c>
      <c r="K2" s="30">
        <v>51100</v>
      </c>
      <c r="L2" s="30">
        <v>51110</v>
      </c>
      <c r="M2" s="30">
        <v>51300</v>
      </c>
      <c r="N2" s="95">
        <v>51450</v>
      </c>
      <c r="O2" s="30"/>
    </row>
    <row r="3" spans="1:15" ht="26.25" customHeight="1" thickBot="1">
      <c r="A3" s="32" t="s">
        <v>79</v>
      </c>
      <c r="B3" s="33" t="s">
        <v>78</v>
      </c>
      <c r="C3" s="34" t="s">
        <v>77</v>
      </c>
      <c r="D3" s="35" t="s">
        <v>76</v>
      </c>
      <c r="E3" s="34" t="s">
        <v>75</v>
      </c>
      <c r="F3" s="81" t="s">
        <v>74</v>
      </c>
      <c r="G3" s="82" t="s">
        <v>95</v>
      </c>
      <c r="H3" s="83" t="s">
        <v>96</v>
      </c>
      <c r="I3" s="83" t="s">
        <v>73</v>
      </c>
      <c r="J3" s="83" t="s">
        <v>72</v>
      </c>
      <c r="K3" s="32" t="s">
        <v>71</v>
      </c>
      <c r="L3" s="32" t="s">
        <v>70</v>
      </c>
      <c r="M3" s="43" t="s">
        <v>69</v>
      </c>
      <c r="N3" s="96" t="s">
        <v>68</v>
      </c>
      <c r="O3" s="32" t="s">
        <v>55</v>
      </c>
    </row>
    <row r="4" spans="1:15">
      <c r="F4" s="84"/>
      <c r="G4" s="85"/>
      <c r="H4" s="86"/>
      <c r="I4" s="86"/>
      <c r="J4" s="86"/>
      <c r="N4" s="84"/>
    </row>
    <row r="5" spans="1:15" ht="18.75">
      <c r="A5" s="18" t="s">
        <v>67</v>
      </c>
      <c r="F5" s="84"/>
      <c r="G5" s="85"/>
      <c r="H5" s="86"/>
      <c r="I5" s="86"/>
      <c r="J5" s="86"/>
      <c r="N5" s="84"/>
    </row>
    <row r="6" spans="1:15">
      <c r="F6" s="84"/>
      <c r="G6" s="85"/>
      <c r="H6" s="86"/>
      <c r="I6" s="86"/>
      <c r="J6" s="86"/>
      <c r="N6" s="84"/>
    </row>
    <row r="7" spans="1:15">
      <c r="A7" t="s">
        <v>94</v>
      </c>
      <c r="B7" t="s">
        <v>66</v>
      </c>
      <c r="C7" s="14">
        <v>41200</v>
      </c>
      <c r="D7" s="16">
        <v>39995</v>
      </c>
      <c r="E7" s="21" t="s">
        <v>86</v>
      </c>
      <c r="F7" s="84">
        <v>40</v>
      </c>
      <c r="G7" s="85">
        <v>64.42</v>
      </c>
      <c r="H7" s="87">
        <v>640</v>
      </c>
      <c r="I7" s="88">
        <f>G7*1.025</f>
        <v>66.030499999999989</v>
      </c>
      <c r="J7" s="89">
        <v>1440</v>
      </c>
      <c r="K7" s="11">
        <f>G7*H7+I7*J7</f>
        <v>136312.71999999997</v>
      </c>
      <c r="L7" s="11">
        <v>0</v>
      </c>
      <c r="M7" s="11">
        <v>0</v>
      </c>
      <c r="N7" s="97"/>
      <c r="O7" s="11">
        <f>G7*H7+I7*J7</f>
        <v>136312.71999999997</v>
      </c>
    </row>
    <row r="8" spans="1:15">
      <c r="B8" t="s">
        <v>23</v>
      </c>
      <c r="C8" s="20"/>
      <c r="D8" s="16"/>
      <c r="E8" s="17"/>
      <c r="F8" s="84"/>
      <c r="G8" s="85"/>
      <c r="H8" s="87"/>
      <c r="I8" s="88"/>
      <c r="J8" s="89"/>
      <c r="K8" s="11"/>
      <c r="L8" s="11"/>
      <c r="M8" s="15"/>
      <c r="N8" s="84"/>
      <c r="O8" s="11"/>
    </row>
    <row r="9" spans="1:15">
      <c r="A9" t="s">
        <v>65</v>
      </c>
      <c r="B9" t="s">
        <v>64</v>
      </c>
      <c r="C9" s="14">
        <v>36829</v>
      </c>
      <c r="D9" s="16">
        <v>40069</v>
      </c>
      <c r="E9" s="19" t="s">
        <v>87</v>
      </c>
      <c r="F9" s="84">
        <v>40</v>
      </c>
      <c r="G9" s="85">
        <v>34.78</v>
      </c>
      <c r="H9" s="90">
        <v>424</v>
      </c>
      <c r="I9" s="88">
        <v>35.65</v>
      </c>
      <c r="J9" s="91">
        <v>1656</v>
      </c>
      <c r="K9" s="11">
        <f>G9*H9+I9*J9</f>
        <v>73783.12</v>
      </c>
      <c r="L9" s="11"/>
      <c r="M9" s="15"/>
      <c r="N9" s="97">
        <v>600</v>
      </c>
      <c r="O9" s="11">
        <f>SUM(K9:N9)</f>
        <v>74383.12</v>
      </c>
    </row>
    <row r="10" spans="1:15">
      <c r="B10" t="s">
        <v>63</v>
      </c>
      <c r="C10" s="14"/>
      <c r="D10" s="16"/>
      <c r="E10" s="17"/>
      <c r="F10" s="84"/>
      <c r="G10" s="85"/>
      <c r="H10" s="87"/>
      <c r="I10" s="88"/>
      <c r="J10" s="86"/>
      <c r="K10" s="11"/>
      <c r="L10" s="11"/>
      <c r="M10" s="15"/>
      <c r="N10" s="84"/>
      <c r="O10" s="11"/>
    </row>
    <row r="11" spans="1:15">
      <c r="C11" s="14"/>
      <c r="D11" s="16"/>
      <c r="E11" s="17"/>
      <c r="F11" s="84"/>
      <c r="G11" s="85"/>
      <c r="H11" s="87"/>
      <c r="I11" s="88"/>
      <c r="J11" s="86"/>
      <c r="K11" s="11"/>
      <c r="L11" s="11"/>
      <c r="M11" s="15"/>
      <c r="N11" s="84"/>
      <c r="O11" s="11"/>
    </row>
    <row r="12" spans="1:15" ht="18.75">
      <c r="A12" s="18" t="s">
        <v>62</v>
      </c>
      <c r="C12" s="14"/>
      <c r="D12" s="16"/>
      <c r="E12" s="17"/>
      <c r="F12" s="84"/>
      <c r="G12" s="85"/>
      <c r="H12" s="87"/>
      <c r="I12" s="88"/>
      <c r="J12" s="86"/>
      <c r="K12" s="11"/>
      <c r="L12" s="11"/>
      <c r="M12" s="15"/>
      <c r="N12" s="84"/>
      <c r="O12" s="11"/>
    </row>
    <row r="13" spans="1:15">
      <c r="C13" s="14"/>
      <c r="D13" s="16"/>
      <c r="E13" s="17"/>
      <c r="F13" s="84"/>
      <c r="G13" s="85"/>
      <c r="H13" s="87"/>
      <c r="I13" s="88"/>
      <c r="J13" s="86"/>
      <c r="K13" s="11"/>
      <c r="L13" s="11"/>
      <c r="M13" s="15"/>
      <c r="N13" s="84"/>
      <c r="O13" s="11"/>
    </row>
    <row r="14" spans="1:15">
      <c r="A14" t="s">
        <v>61</v>
      </c>
      <c r="B14" t="s">
        <v>60</v>
      </c>
      <c r="C14" s="14">
        <v>31327</v>
      </c>
      <c r="D14" s="16">
        <v>40093</v>
      </c>
      <c r="E14" s="25">
        <v>3</v>
      </c>
      <c r="F14" s="84">
        <v>30</v>
      </c>
      <c r="G14" s="85">
        <v>24.02</v>
      </c>
      <c r="H14" s="87">
        <v>420</v>
      </c>
      <c r="I14" s="88">
        <f>G14*1.02</f>
        <v>24.500399999999999</v>
      </c>
      <c r="J14" s="89">
        <v>1140</v>
      </c>
      <c r="K14" s="11">
        <f>G14*H14+I14*J14</f>
        <v>38018.856</v>
      </c>
      <c r="L14" s="11">
        <v>0</v>
      </c>
      <c r="M14" s="11">
        <v>0</v>
      </c>
      <c r="N14" s="97">
        <v>1000</v>
      </c>
      <c r="O14" s="11">
        <f>SUM(K14:N14)</f>
        <v>39018.856</v>
      </c>
    </row>
    <row r="15" spans="1:15">
      <c r="B15" t="s">
        <v>23</v>
      </c>
      <c r="C15" s="14"/>
      <c r="D15" s="16"/>
      <c r="E15" s="25"/>
      <c r="F15" s="84"/>
      <c r="G15" s="85"/>
      <c r="H15" s="87"/>
      <c r="I15" s="88"/>
      <c r="J15" s="86"/>
      <c r="K15" s="11"/>
      <c r="L15" s="11"/>
      <c r="M15" s="15"/>
      <c r="N15" s="84"/>
      <c r="O15" s="11"/>
    </row>
    <row r="16" spans="1:15">
      <c r="A16" t="s">
        <v>59</v>
      </c>
      <c r="B16" t="s">
        <v>58</v>
      </c>
      <c r="C16" s="14">
        <v>37089</v>
      </c>
      <c r="D16" s="16" t="s">
        <v>57</v>
      </c>
      <c r="E16" s="25">
        <v>1</v>
      </c>
      <c r="F16" s="84">
        <v>40</v>
      </c>
      <c r="G16" s="85">
        <v>20.67</v>
      </c>
      <c r="H16" s="87" t="s">
        <v>23</v>
      </c>
      <c r="I16" s="86"/>
      <c r="J16" s="86"/>
      <c r="K16" s="11">
        <f>G16*2080</f>
        <v>42993.600000000006</v>
      </c>
      <c r="L16" s="11">
        <v>0</v>
      </c>
      <c r="M16" s="11">
        <v>0</v>
      </c>
      <c r="N16" s="97">
        <v>600</v>
      </c>
      <c r="O16" s="11">
        <f>SUM(K16:N16)</f>
        <v>43593.600000000006</v>
      </c>
    </row>
    <row r="17" spans="1:15">
      <c r="C17" s="13"/>
      <c r="D17" s="16"/>
      <c r="F17" s="84"/>
      <c r="G17" s="85"/>
      <c r="H17" s="87"/>
      <c r="I17" s="86"/>
      <c r="J17" s="86"/>
      <c r="K17" s="11"/>
      <c r="L17" s="11"/>
      <c r="M17" s="12"/>
      <c r="N17" s="84"/>
      <c r="O17" s="11"/>
    </row>
    <row r="18" spans="1:15" s="8" customFormat="1" ht="15.75">
      <c r="A18" s="8" t="s">
        <v>56</v>
      </c>
      <c r="C18" s="10"/>
      <c r="D18" s="16"/>
      <c r="F18" s="92"/>
      <c r="G18" s="93"/>
      <c r="H18" s="94"/>
      <c r="I18" s="94"/>
      <c r="J18" s="94"/>
      <c r="K18" s="9">
        <f>SUM(K7:K16)</f>
        <v>291108.29599999997</v>
      </c>
      <c r="L18" s="9">
        <f>SUM(L7:L16)</f>
        <v>0</v>
      </c>
      <c r="M18" s="9">
        <f>SUM(M7:M16)</f>
        <v>0</v>
      </c>
      <c r="N18" s="98">
        <f>SUM(N7:N16)</f>
        <v>2200</v>
      </c>
      <c r="O18" s="9">
        <f>SUM(O7:O16)</f>
        <v>293308.29599999997</v>
      </c>
    </row>
    <row r="19" spans="1:15">
      <c r="K19" s="7"/>
      <c r="L19" s="7"/>
      <c r="O19" s="6"/>
    </row>
    <row r="23" spans="1:15" ht="18.75">
      <c r="A23" s="5" t="s">
        <v>23</v>
      </c>
    </row>
  </sheetData>
  <phoneticPr fontId="5" type="noConversion"/>
  <printOptions horizontalCentered="1" gridLines="1" gridLinesSet="0"/>
  <pageMargins left="0.5" right="0.5" top="0.19" bottom="0.42" header="0.17" footer="0.17"/>
  <pageSetup scale="80" orientation="landscape" r:id="rId1"/>
  <headerFooter alignWithMargins="0">
    <oddFooter>&amp;L&amp;D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48"/>
  <sheetViews>
    <sheetView topLeftCell="A29" workbookViewId="0">
      <selection activeCell="E58" sqref="E58"/>
    </sheetView>
  </sheetViews>
  <sheetFormatPr defaultRowHeight="12.75"/>
  <cols>
    <col min="1" max="1" width="38.85546875" customWidth="1"/>
    <col min="2" max="2" width="11.42578125" customWidth="1"/>
    <col min="3" max="3" width="10.85546875" customWidth="1"/>
    <col min="4" max="4" width="11.85546875" customWidth="1"/>
    <col min="5" max="5" width="12.42578125" customWidth="1"/>
    <col min="6" max="6" width="13" customWidth="1"/>
  </cols>
  <sheetData>
    <row r="1" spans="1:7" s="44" customFormat="1" ht="16.5" customHeight="1">
      <c r="A1" s="77" t="s">
        <v>97</v>
      </c>
      <c r="B1" s="55" t="s">
        <v>1</v>
      </c>
      <c r="C1" s="56" t="s">
        <v>2</v>
      </c>
      <c r="D1" s="56" t="s">
        <v>91</v>
      </c>
      <c r="E1" s="56" t="s">
        <v>93</v>
      </c>
      <c r="F1" s="57" t="s">
        <v>3</v>
      </c>
    </row>
    <row r="2" spans="1:7" s="44" customFormat="1" ht="18">
      <c r="A2" s="75" t="s">
        <v>0</v>
      </c>
      <c r="B2" s="48" t="s">
        <v>4</v>
      </c>
      <c r="C2" s="49" t="s">
        <v>4</v>
      </c>
      <c r="D2" s="49" t="s">
        <v>5</v>
      </c>
      <c r="E2" s="49" t="s">
        <v>6</v>
      </c>
      <c r="F2" s="58" t="s">
        <v>7</v>
      </c>
    </row>
    <row r="3" spans="1:7" ht="12" customHeight="1">
      <c r="B3" s="114"/>
      <c r="C3" s="114"/>
      <c r="D3" s="114"/>
      <c r="E3" s="114"/>
      <c r="F3" s="114"/>
      <c r="G3" s="115"/>
    </row>
    <row r="4" spans="1:7" s="44" customFormat="1" ht="15.75" customHeight="1">
      <c r="A4" s="59" t="s">
        <v>16</v>
      </c>
      <c r="B4" s="67">
        <f>B5+B6+B7</f>
        <v>5329</v>
      </c>
      <c r="C4" s="67">
        <f>C5+C6+C7</f>
        <v>3952</v>
      </c>
      <c r="D4" s="53">
        <f>D5+D6+D7</f>
        <v>4480</v>
      </c>
      <c r="E4" s="53">
        <f>E5+E6+E7</f>
        <v>4480</v>
      </c>
      <c r="F4" s="60">
        <f>((E4-D4)/D4)</f>
        <v>0</v>
      </c>
    </row>
    <row r="5" spans="1:7" s="44" customFormat="1" ht="15.75" customHeight="1">
      <c r="A5" s="62" t="s">
        <v>17</v>
      </c>
      <c r="B5" s="68">
        <v>3999</v>
      </c>
      <c r="C5" s="68">
        <v>2790</v>
      </c>
      <c r="D5" s="54">
        <v>3100</v>
      </c>
      <c r="E5" s="54">
        <v>3100</v>
      </c>
      <c r="F5" s="60">
        <f>((E5-D5)/D5)</f>
        <v>0</v>
      </c>
    </row>
    <row r="6" spans="1:7" s="44" customFormat="1" ht="15.75" customHeight="1">
      <c r="A6" s="62" t="s">
        <v>18</v>
      </c>
      <c r="B6" s="68">
        <v>562</v>
      </c>
      <c r="C6" s="68">
        <v>576</v>
      </c>
      <c r="D6" s="54">
        <v>580</v>
      </c>
      <c r="E6" s="54">
        <v>580</v>
      </c>
      <c r="F6" s="60">
        <f>((E6-D6)/D6)</f>
        <v>0</v>
      </c>
    </row>
    <row r="7" spans="1:7" s="44" customFormat="1" ht="15.75" customHeight="1">
      <c r="A7" s="62" t="s">
        <v>19</v>
      </c>
      <c r="B7" s="68">
        <v>768</v>
      </c>
      <c r="C7" s="68">
        <v>586</v>
      </c>
      <c r="D7" s="54">
        <v>800</v>
      </c>
      <c r="E7" s="54">
        <v>800</v>
      </c>
      <c r="F7" s="60">
        <f>((E7-D7)/D7)</f>
        <v>0</v>
      </c>
    </row>
    <row r="8" spans="1:7" ht="11.25" customHeight="1">
      <c r="B8" s="115"/>
      <c r="C8" s="115"/>
      <c r="D8" s="115"/>
      <c r="E8" s="115"/>
      <c r="F8" s="115"/>
      <c r="G8" s="115"/>
    </row>
    <row r="9" spans="1:7" s="44" customFormat="1" ht="15.75" customHeight="1">
      <c r="A9" s="59" t="s">
        <v>21</v>
      </c>
      <c r="B9" s="67">
        <f>B10+B11+B12+B13</f>
        <v>4285</v>
      </c>
      <c r="C9" s="67">
        <f>C10+C11+C12+C13+C14</f>
        <v>1086</v>
      </c>
      <c r="D9" s="53">
        <f>D10+D11+D12+D13</f>
        <v>2260</v>
      </c>
      <c r="E9" s="53">
        <f>E10+E11+E12+E13</f>
        <v>2260</v>
      </c>
      <c r="F9" s="60">
        <f>((E9-D9)/D9)</f>
        <v>0</v>
      </c>
    </row>
    <row r="10" spans="1:7" s="44" customFormat="1" ht="15.75" customHeight="1">
      <c r="A10" s="62" t="s">
        <v>22</v>
      </c>
      <c r="B10" s="68">
        <v>365</v>
      </c>
      <c r="C10" s="68">
        <v>210</v>
      </c>
      <c r="D10" s="54">
        <v>400</v>
      </c>
      <c r="E10" s="54">
        <v>400</v>
      </c>
      <c r="F10" s="60">
        <f>((E10-D10)/D10)</f>
        <v>0</v>
      </c>
    </row>
    <row r="11" spans="1:7" s="44" customFormat="1" ht="15.75" customHeight="1">
      <c r="A11" s="62" t="s">
        <v>24</v>
      </c>
      <c r="B11" s="68">
        <v>275</v>
      </c>
      <c r="C11" s="68">
        <v>366</v>
      </c>
      <c r="D11" s="54">
        <v>740</v>
      </c>
      <c r="E11" s="54">
        <v>740</v>
      </c>
      <c r="F11" s="60">
        <f>((E11-D11)/D11)</f>
        <v>0</v>
      </c>
    </row>
    <row r="12" spans="1:7" s="44" customFormat="1" ht="15.75" customHeight="1">
      <c r="A12" s="62" t="s">
        <v>25</v>
      </c>
      <c r="B12" s="68">
        <v>445</v>
      </c>
      <c r="C12" s="68">
        <v>420</v>
      </c>
      <c r="D12" s="54">
        <v>420</v>
      </c>
      <c r="E12" s="54">
        <v>420</v>
      </c>
      <c r="F12" s="60">
        <f>((E12-D12)/D12)</f>
        <v>0</v>
      </c>
    </row>
    <row r="13" spans="1:7" s="44" customFormat="1" ht="15.75" customHeight="1">
      <c r="A13" s="62" t="s">
        <v>26</v>
      </c>
      <c r="B13" s="68">
        <v>3200</v>
      </c>
      <c r="C13" s="68">
        <v>0</v>
      </c>
      <c r="D13" s="54">
        <v>700</v>
      </c>
      <c r="E13" s="54">
        <v>700</v>
      </c>
      <c r="F13" s="60">
        <f>((E13-D13)/D13)</f>
        <v>0</v>
      </c>
    </row>
    <row r="14" spans="1:7" s="44" customFormat="1" ht="15.75" customHeight="1">
      <c r="A14" s="62" t="s">
        <v>90</v>
      </c>
      <c r="B14" s="68">
        <v>0</v>
      </c>
      <c r="C14" s="68">
        <v>90</v>
      </c>
      <c r="D14" s="54">
        <v>0</v>
      </c>
      <c r="E14" s="54">
        <v>0</v>
      </c>
      <c r="F14" s="60">
        <v>0</v>
      </c>
    </row>
    <row r="15" spans="1:7" ht="12" customHeight="1">
      <c r="B15" s="115"/>
      <c r="C15" s="115"/>
      <c r="D15" s="115"/>
      <c r="E15" s="115"/>
      <c r="F15" s="115"/>
      <c r="G15" s="115"/>
    </row>
    <row r="16" spans="1:7" s="44" customFormat="1" ht="15.75" customHeight="1">
      <c r="A16" s="59" t="s">
        <v>27</v>
      </c>
      <c r="B16" s="67">
        <f>B18+B19+B20</f>
        <v>91</v>
      </c>
      <c r="C16" s="67">
        <f>C18+C19+C20</f>
        <v>1191</v>
      </c>
      <c r="D16" s="53">
        <f>D18+D19</f>
        <v>200</v>
      </c>
      <c r="E16" s="53">
        <f>E18+E19</f>
        <v>200</v>
      </c>
      <c r="F16" s="60">
        <f>((E16-D16)/D16)</f>
        <v>0</v>
      </c>
    </row>
    <row r="17" spans="1:7" s="44" customFormat="1" ht="15.75" customHeight="1">
      <c r="A17" s="62" t="s">
        <v>28</v>
      </c>
      <c r="B17" s="68">
        <v>0</v>
      </c>
      <c r="C17" s="68">
        <v>0</v>
      </c>
      <c r="D17" s="54">
        <v>0</v>
      </c>
      <c r="E17" s="54">
        <v>0</v>
      </c>
      <c r="F17" s="60">
        <v>0</v>
      </c>
    </row>
    <row r="18" spans="1:7" s="44" customFormat="1" ht="15.75" customHeight="1">
      <c r="A18" s="62" t="s">
        <v>29</v>
      </c>
      <c r="B18" s="68">
        <v>22</v>
      </c>
      <c r="C18" s="68">
        <v>24</v>
      </c>
      <c r="D18" s="54">
        <v>100</v>
      </c>
      <c r="E18" s="54">
        <v>100</v>
      </c>
      <c r="F18" s="60">
        <f>((E18-D18)/D18)</f>
        <v>0</v>
      </c>
    </row>
    <row r="19" spans="1:7" s="44" customFormat="1" ht="15.75" customHeight="1">
      <c r="A19" s="62" t="s">
        <v>30</v>
      </c>
      <c r="B19" s="68">
        <v>52</v>
      </c>
      <c r="C19" s="68">
        <v>30</v>
      </c>
      <c r="D19" s="54">
        <v>100</v>
      </c>
      <c r="E19" s="54">
        <v>100</v>
      </c>
      <c r="F19" s="60">
        <f>((E19-D19)/D19)</f>
        <v>0</v>
      </c>
    </row>
    <row r="20" spans="1:7" s="44" customFormat="1" ht="15.75" customHeight="1">
      <c r="A20" s="62" t="s">
        <v>88</v>
      </c>
      <c r="B20" s="68">
        <v>17</v>
      </c>
      <c r="C20" s="68">
        <v>1137</v>
      </c>
      <c r="D20" s="54">
        <v>0</v>
      </c>
      <c r="E20" s="54">
        <v>0</v>
      </c>
      <c r="F20" s="60">
        <v>0</v>
      </c>
    </row>
    <row r="21" spans="1:7" ht="12" customHeight="1">
      <c r="B21" s="115"/>
      <c r="C21" s="115"/>
      <c r="D21" s="115"/>
      <c r="E21" s="115"/>
      <c r="F21" s="115"/>
      <c r="G21" s="115"/>
    </row>
    <row r="22" spans="1:7" s="44" customFormat="1" ht="15.75" customHeight="1">
      <c r="A22" s="59" t="s">
        <v>99</v>
      </c>
      <c r="B22" s="67">
        <f>B23+B24</f>
        <v>3326</v>
      </c>
      <c r="C22" s="67">
        <f>C23+C24</f>
        <v>2957</v>
      </c>
      <c r="D22" s="53">
        <f>D23+D24</f>
        <v>3950</v>
      </c>
      <c r="E22" s="53">
        <f>E23+E24</f>
        <v>3950</v>
      </c>
      <c r="F22" s="60">
        <f>((E22-D22)/D22)</f>
        <v>0</v>
      </c>
    </row>
    <row r="23" spans="1:7" s="44" customFormat="1" ht="15.75" customHeight="1">
      <c r="A23" s="62" t="s">
        <v>31</v>
      </c>
      <c r="B23" s="68">
        <v>3283</v>
      </c>
      <c r="C23" s="68">
        <v>2917</v>
      </c>
      <c r="D23" s="54">
        <v>3800</v>
      </c>
      <c r="E23" s="54">
        <v>3800</v>
      </c>
      <c r="F23" s="60">
        <f>((E23-D23)/D23)</f>
        <v>0</v>
      </c>
    </row>
    <row r="24" spans="1:7" s="44" customFormat="1" ht="15.75" customHeight="1">
      <c r="A24" s="62" t="s">
        <v>32</v>
      </c>
      <c r="B24" s="68">
        <v>43</v>
      </c>
      <c r="C24" s="68">
        <v>40</v>
      </c>
      <c r="D24" s="54">
        <v>150</v>
      </c>
      <c r="E24" s="54">
        <v>150</v>
      </c>
      <c r="F24" s="60">
        <f>((E24-D24)/D24)</f>
        <v>0</v>
      </c>
    </row>
    <row r="25" spans="1:7" ht="11.25" customHeight="1">
      <c r="B25" s="115"/>
      <c r="C25" s="115"/>
      <c r="D25" s="115"/>
      <c r="E25" s="115"/>
      <c r="F25" s="115"/>
      <c r="G25" s="115"/>
    </row>
    <row r="26" spans="1:7" s="44" customFormat="1" ht="15.75" customHeight="1">
      <c r="A26" s="59" t="s">
        <v>35</v>
      </c>
      <c r="B26" s="67">
        <f>B27+B28</f>
        <v>2819</v>
      </c>
      <c r="C26" s="67">
        <f>C27+C28</f>
        <v>3007</v>
      </c>
      <c r="D26" s="53">
        <f>D27+D28+D29</f>
        <v>3100</v>
      </c>
      <c r="E26" s="53">
        <f>E27+E28+E29</f>
        <v>3100</v>
      </c>
      <c r="F26" s="60">
        <f t="shared" ref="F26:F33" si="0">((E26-D26)/D26)</f>
        <v>0</v>
      </c>
    </row>
    <row r="27" spans="1:7" s="44" customFormat="1" ht="15.75" customHeight="1">
      <c r="A27" s="62" t="s">
        <v>36</v>
      </c>
      <c r="B27" s="68">
        <v>2673</v>
      </c>
      <c r="C27" s="68">
        <v>2477</v>
      </c>
      <c r="D27" s="54">
        <v>1400</v>
      </c>
      <c r="E27" s="54">
        <v>1400</v>
      </c>
      <c r="F27" s="60">
        <f t="shared" si="0"/>
        <v>0</v>
      </c>
    </row>
    <row r="28" spans="1:7" s="44" customFormat="1" ht="15.75" customHeight="1">
      <c r="A28" s="62" t="s">
        <v>37</v>
      </c>
      <c r="B28" s="68">
        <v>146</v>
      </c>
      <c r="C28" s="68">
        <v>530</v>
      </c>
      <c r="D28" s="54">
        <v>600</v>
      </c>
      <c r="E28" s="54">
        <v>600</v>
      </c>
      <c r="F28" s="60">
        <f t="shared" si="0"/>
        <v>0</v>
      </c>
    </row>
    <row r="29" spans="1:7" s="44" customFormat="1" ht="15.75" customHeight="1">
      <c r="A29" s="62" t="s">
        <v>92</v>
      </c>
      <c r="B29" s="68"/>
      <c r="C29" s="68"/>
      <c r="D29" s="54">
        <v>1100</v>
      </c>
      <c r="E29" s="54">
        <v>1100</v>
      </c>
      <c r="F29" s="60"/>
    </row>
    <row r="30" spans="1:7" s="44" customFormat="1" ht="12" customHeight="1">
      <c r="A30" s="62"/>
      <c r="B30" s="68"/>
      <c r="C30" s="68"/>
      <c r="D30" s="54"/>
      <c r="E30" s="54"/>
      <c r="F30" s="60"/>
    </row>
    <row r="31" spans="1:7" s="44" customFormat="1" ht="15.75" customHeight="1">
      <c r="A31" s="63" t="s">
        <v>38</v>
      </c>
      <c r="B31" s="67">
        <f>B32+B33</f>
        <v>4760</v>
      </c>
      <c r="C31" s="67">
        <f>C32+C33</f>
        <v>11320</v>
      </c>
      <c r="D31" s="67">
        <f>D32+D33</f>
        <v>7105</v>
      </c>
      <c r="E31" s="67">
        <f>E32+E33</f>
        <v>3220</v>
      </c>
      <c r="F31" s="60">
        <f t="shared" si="0"/>
        <v>-0.54679802955665024</v>
      </c>
    </row>
    <row r="32" spans="1:7" s="44" customFormat="1" ht="15.75" customHeight="1">
      <c r="A32" s="64" t="s">
        <v>39</v>
      </c>
      <c r="B32" s="68">
        <v>2760</v>
      </c>
      <c r="C32" s="68">
        <v>2645</v>
      </c>
      <c r="D32" s="54">
        <v>3105</v>
      </c>
      <c r="E32" s="54">
        <v>3220</v>
      </c>
      <c r="F32" s="60">
        <f t="shared" si="0"/>
        <v>3.7037037037037035E-2</v>
      </c>
    </row>
    <row r="33" spans="1:7" s="44" customFormat="1" ht="15.75" customHeight="1">
      <c r="A33" s="64" t="s">
        <v>89</v>
      </c>
      <c r="B33" s="68">
        <v>2000</v>
      </c>
      <c r="C33" s="68">
        <v>8675</v>
      </c>
      <c r="D33" s="68">
        <v>4000</v>
      </c>
      <c r="E33" s="68">
        <v>0</v>
      </c>
      <c r="F33" s="60">
        <f t="shared" si="0"/>
        <v>-1</v>
      </c>
    </row>
    <row r="34" spans="1:7" ht="12" customHeight="1">
      <c r="B34" s="115"/>
      <c r="C34" s="115"/>
      <c r="D34" s="115"/>
      <c r="E34" s="115"/>
      <c r="F34" s="115"/>
      <c r="G34" s="115"/>
    </row>
    <row r="35" spans="1:7" s="44" customFormat="1" ht="15.75" customHeight="1">
      <c r="A35" s="59" t="s">
        <v>44</v>
      </c>
      <c r="B35" s="67">
        <f>B36+B37</f>
        <v>736</v>
      </c>
      <c r="C35" s="67">
        <f>C36+C37</f>
        <v>1304</v>
      </c>
      <c r="D35" s="53">
        <f>D36+D37</f>
        <v>1175</v>
      </c>
      <c r="E35" s="53">
        <f>E36+E37</f>
        <v>1175</v>
      </c>
      <c r="F35" s="60">
        <f t="shared" ref="F35:F47" si="1">((E35-D35)/D35)</f>
        <v>0</v>
      </c>
    </row>
    <row r="36" spans="1:7" s="44" customFormat="1" ht="15.75" customHeight="1">
      <c r="A36" s="62" t="s">
        <v>45</v>
      </c>
      <c r="B36" s="68">
        <v>458</v>
      </c>
      <c r="C36" s="68">
        <v>431</v>
      </c>
      <c r="D36" s="54">
        <v>450</v>
      </c>
      <c r="E36" s="54">
        <v>450</v>
      </c>
      <c r="F36" s="60">
        <f t="shared" si="1"/>
        <v>0</v>
      </c>
    </row>
    <row r="37" spans="1:7" s="44" customFormat="1" ht="15.75" customHeight="1">
      <c r="A37" s="62" t="s">
        <v>98</v>
      </c>
      <c r="B37" s="68">
        <v>278</v>
      </c>
      <c r="C37" s="68">
        <v>873</v>
      </c>
      <c r="D37" s="54">
        <v>725</v>
      </c>
      <c r="E37" s="54">
        <v>725</v>
      </c>
      <c r="F37" s="60">
        <f t="shared" si="1"/>
        <v>0</v>
      </c>
    </row>
    <row r="38" spans="1:7" s="44" customFormat="1" ht="12" customHeight="1">
      <c r="A38" s="62"/>
      <c r="B38" s="68"/>
      <c r="C38" s="68"/>
      <c r="D38" s="54"/>
      <c r="E38" s="54"/>
      <c r="F38" s="60"/>
    </row>
    <row r="39" spans="1:7" s="44" customFormat="1" ht="15.75" customHeight="1">
      <c r="A39" s="59" t="s">
        <v>46</v>
      </c>
      <c r="B39" s="53">
        <f>B40+B41</f>
        <v>1011</v>
      </c>
      <c r="C39" s="53">
        <f>C40+C41</f>
        <v>0</v>
      </c>
      <c r="D39" s="53">
        <f>D40+D41</f>
        <v>860</v>
      </c>
      <c r="E39" s="53">
        <f>E40+E41</f>
        <v>1400</v>
      </c>
      <c r="F39" s="60">
        <v>1</v>
      </c>
    </row>
    <row r="40" spans="1:7" s="44" customFormat="1" ht="15.75" customHeight="1">
      <c r="A40" s="62" t="s">
        <v>47</v>
      </c>
      <c r="B40" s="68">
        <v>360</v>
      </c>
      <c r="C40" s="68">
        <v>0</v>
      </c>
      <c r="D40" s="54">
        <v>360</v>
      </c>
      <c r="E40" s="54">
        <v>0</v>
      </c>
      <c r="F40" s="60">
        <v>1</v>
      </c>
    </row>
    <row r="41" spans="1:7" s="44" customFormat="1" ht="15.75" customHeight="1">
      <c r="A41" s="62" t="s">
        <v>48</v>
      </c>
      <c r="B41" s="68">
        <v>651</v>
      </c>
      <c r="C41" s="68">
        <v>0</v>
      </c>
      <c r="D41" s="54">
        <v>500</v>
      </c>
      <c r="E41" s="54">
        <v>1400</v>
      </c>
      <c r="F41" s="60">
        <v>1</v>
      </c>
    </row>
    <row r="42" spans="1:7" s="44" customFormat="1" ht="12" customHeight="1">
      <c r="A42" s="62"/>
      <c r="B42" s="68"/>
      <c r="C42" s="68"/>
      <c r="D42" s="54"/>
      <c r="E42" s="54"/>
      <c r="F42" s="60"/>
    </row>
    <row r="43" spans="1:7" s="44" customFormat="1" ht="15.75" customHeight="1">
      <c r="A43" s="59" t="s">
        <v>49</v>
      </c>
      <c r="B43" s="67">
        <f>B44+B45+B46+B47+B48</f>
        <v>3221</v>
      </c>
      <c r="C43" s="67">
        <f>C44+C45+C46+C47+C48</f>
        <v>3531</v>
      </c>
      <c r="D43" s="67">
        <f>D44+D45+D46+D47+D48</f>
        <v>3059</v>
      </c>
      <c r="E43" s="67">
        <f>E44+E45+E46+E47</f>
        <v>3800</v>
      </c>
      <c r="F43" s="60">
        <f t="shared" si="1"/>
        <v>0.24223602484472051</v>
      </c>
    </row>
    <row r="44" spans="1:7" s="44" customFormat="1" ht="15.75" customHeight="1">
      <c r="A44" s="62" t="s">
        <v>50</v>
      </c>
      <c r="B44" s="68">
        <v>1751</v>
      </c>
      <c r="C44" s="68">
        <v>1652</v>
      </c>
      <c r="D44" s="54">
        <v>1700</v>
      </c>
      <c r="E44" s="54">
        <v>1725</v>
      </c>
      <c r="F44" s="60">
        <f t="shared" si="1"/>
        <v>1.4705882352941176E-2</v>
      </c>
    </row>
    <row r="45" spans="1:7" s="44" customFormat="1" ht="15.75" customHeight="1">
      <c r="A45" s="62" t="s">
        <v>51</v>
      </c>
      <c r="B45" s="68">
        <v>1290</v>
      </c>
      <c r="C45" s="68">
        <v>1566</v>
      </c>
      <c r="D45" s="54">
        <v>1024</v>
      </c>
      <c r="E45" s="54">
        <v>1700</v>
      </c>
      <c r="F45" s="60">
        <f t="shared" si="1"/>
        <v>0.66015625</v>
      </c>
    </row>
    <row r="46" spans="1:7" s="44" customFormat="1" ht="15.75" customHeight="1">
      <c r="A46" s="62" t="s">
        <v>52</v>
      </c>
      <c r="B46" s="68">
        <v>180</v>
      </c>
      <c r="C46" s="68">
        <v>290</v>
      </c>
      <c r="D46" s="54">
        <v>300</v>
      </c>
      <c r="E46" s="54">
        <v>340</v>
      </c>
      <c r="F46" s="60">
        <f t="shared" si="1"/>
        <v>0.13333333333333333</v>
      </c>
    </row>
    <row r="47" spans="1:7" s="44" customFormat="1" ht="15.75" customHeight="1">
      <c r="A47" s="62" t="s">
        <v>53</v>
      </c>
      <c r="B47" s="68">
        <v>0</v>
      </c>
      <c r="C47" s="68">
        <v>0</v>
      </c>
      <c r="D47" s="54">
        <v>35</v>
      </c>
      <c r="E47" s="54">
        <v>35</v>
      </c>
      <c r="F47" s="60">
        <f t="shared" si="1"/>
        <v>0</v>
      </c>
    </row>
    <row r="48" spans="1:7" s="44" customFormat="1" ht="15.75" customHeight="1">
      <c r="A48" s="116" t="s">
        <v>100</v>
      </c>
      <c r="B48" s="117">
        <v>0</v>
      </c>
      <c r="C48" s="117">
        <v>23</v>
      </c>
      <c r="D48" s="118">
        <v>0</v>
      </c>
      <c r="E48" s="118">
        <v>0</v>
      </c>
      <c r="F48" s="119">
        <v>0</v>
      </c>
    </row>
  </sheetData>
  <protectedRanges>
    <protectedRange sqref="B4:E7" name="Range2_2"/>
    <protectedRange sqref="B11:E14" name="Range2_3"/>
    <protectedRange sqref="B16:E20" name="Range2_3_1"/>
    <protectedRange sqref="B22:E24" name="Range2_6"/>
    <protectedRange sqref="B26:E30" name="Range2_9"/>
    <protectedRange sqref="B43:E43 B39:E39 B35:E35" name="Range5"/>
    <protectedRange sqref="B44:E48 B40:E42 B36:E38" name="Range5_3"/>
  </protectedRanges>
  <phoneticPr fontId="5" type="noConversion"/>
  <printOptions gridLines="1"/>
  <pageMargins left="0.54" right="0.4" top="0.5" bottom="0.5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0"/>
  <sheetViews>
    <sheetView topLeftCell="A25" zoomScaleNormal="70" workbookViewId="0">
      <selection activeCell="B38" sqref="B38"/>
    </sheetView>
  </sheetViews>
  <sheetFormatPr defaultRowHeight="15.75"/>
  <cols>
    <col min="1" max="1" width="47.28515625" style="44" customWidth="1"/>
    <col min="2" max="4" width="14.7109375" style="24" customWidth="1"/>
    <col min="5" max="5" width="15.7109375" style="24" customWidth="1"/>
    <col min="6" max="6" width="12.7109375" style="46" customWidth="1"/>
    <col min="7" max="7" width="13.28515625" style="44" customWidth="1"/>
    <col min="8" max="16384" width="9.140625" style="44"/>
  </cols>
  <sheetData>
    <row r="1" spans="1:6" ht="16.5" customHeight="1">
      <c r="A1" s="77" t="s">
        <v>97</v>
      </c>
      <c r="B1" s="55" t="s">
        <v>1</v>
      </c>
      <c r="C1" s="56" t="s">
        <v>2</v>
      </c>
      <c r="D1" s="56" t="s">
        <v>91</v>
      </c>
      <c r="E1" s="104" t="s">
        <v>93</v>
      </c>
      <c r="F1" s="57" t="s">
        <v>3</v>
      </c>
    </row>
    <row r="2" spans="1:6" ht="18">
      <c r="A2" s="75" t="s">
        <v>0</v>
      </c>
      <c r="B2" s="48" t="s">
        <v>4</v>
      </c>
      <c r="C2" s="49" t="s">
        <v>4</v>
      </c>
      <c r="D2" s="49" t="s">
        <v>5</v>
      </c>
      <c r="E2" s="105" t="s">
        <v>6</v>
      </c>
      <c r="F2" s="58" t="s">
        <v>7</v>
      </c>
    </row>
    <row r="3" spans="1:6" ht="18">
      <c r="A3" s="100"/>
      <c r="B3" s="101"/>
      <c r="C3" s="102"/>
      <c r="D3" s="102"/>
      <c r="E3" s="106"/>
      <c r="F3" s="103"/>
    </row>
    <row r="4" spans="1:6" ht="15.75" customHeight="1">
      <c r="A4" s="59" t="s">
        <v>8</v>
      </c>
      <c r="B4" s="69">
        <f>219068.88+20935.17+8434.43+12363.5+720.38+2783.95</f>
        <v>264306.31</v>
      </c>
      <c r="C4" s="69">
        <f>227870.19+132.78+21102.91+8934.24+549.25+12832+3138.12</f>
        <v>274559.49</v>
      </c>
      <c r="D4" s="52">
        <v>275966</v>
      </c>
      <c r="E4" s="107">
        <f>'[1]Salary Worksheet'!K18</f>
        <v>291108.29599999997</v>
      </c>
      <c r="F4" s="60">
        <f>((E4-D4)/D4)</f>
        <v>5.4870150670734703E-2</v>
      </c>
    </row>
    <row r="5" spans="1:6" ht="15.75" customHeight="1">
      <c r="A5" s="59" t="s">
        <v>9</v>
      </c>
      <c r="B5" s="69">
        <v>2000</v>
      </c>
      <c r="C5" s="69">
        <v>2600</v>
      </c>
      <c r="D5" s="52">
        <v>2200</v>
      </c>
      <c r="E5" s="107">
        <f>'[1]Salary Worksheet'!N18</f>
        <v>2200</v>
      </c>
      <c r="F5" s="60">
        <f>((E5-D5)/D5)</f>
        <v>0</v>
      </c>
    </row>
    <row r="6" spans="1:6" ht="15.75" customHeight="1">
      <c r="A6" s="59" t="s">
        <v>10</v>
      </c>
      <c r="B6" s="69">
        <v>3000</v>
      </c>
      <c r="C6" s="69">
        <v>0</v>
      </c>
      <c r="D6" s="52">
        <v>2400</v>
      </c>
      <c r="E6" s="107">
        <v>3000</v>
      </c>
      <c r="F6" s="60">
        <f>((E6-D6)/D6)</f>
        <v>0.25</v>
      </c>
    </row>
    <row r="7" spans="1:6" ht="15.75" customHeight="1">
      <c r="A7" s="61" t="s">
        <v>11</v>
      </c>
      <c r="B7" s="67">
        <f>SUM(B4:B6)</f>
        <v>269306.31</v>
      </c>
      <c r="C7" s="67">
        <f>SUM(C4:C6)</f>
        <v>277159.49</v>
      </c>
      <c r="D7" s="53">
        <f>SUM(D4:D6)</f>
        <v>280566</v>
      </c>
      <c r="E7" s="108">
        <f>SUM(E4:E6)</f>
        <v>296308.29599999997</v>
      </c>
      <c r="F7" s="113">
        <f>((E7-D7)/D7)</f>
        <v>5.6109065246679829E-2</v>
      </c>
    </row>
    <row r="8" spans="1:6" ht="15.75" customHeight="1">
      <c r="A8" s="59"/>
      <c r="B8" s="70"/>
      <c r="C8" s="70"/>
      <c r="D8" s="51"/>
      <c r="E8" s="109"/>
      <c r="F8" s="60" t="str">
        <f>IF(ISBLANK(E8),"",(E8-D8)/D8)</f>
        <v/>
      </c>
    </row>
    <row r="9" spans="1:6" ht="15.75" customHeight="1">
      <c r="A9" s="59" t="s">
        <v>12</v>
      </c>
      <c r="B9" s="69">
        <v>14865.07</v>
      </c>
      <c r="C9" s="69">
        <v>13087.16</v>
      </c>
      <c r="D9" s="52">
        <v>18200</v>
      </c>
      <c r="E9" s="107">
        <v>18200</v>
      </c>
      <c r="F9" s="60">
        <f t="shared" ref="F9:F22" si="0">((E9-D9)/D9)</f>
        <v>0</v>
      </c>
    </row>
    <row r="10" spans="1:6" ht="15.75" customHeight="1">
      <c r="A10" s="59" t="s">
        <v>13</v>
      </c>
      <c r="B10" s="69">
        <v>4846.87</v>
      </c>
      <c r="C10" s="69">
        <v>3471.25</v>
      </c>
      <c r="D10" s="52">
        <v>6500</v>
      </c>
      <c r="E10" s="107">
        <v>6500</v>
      </c>
      <c r="F10" s="60">
        <f t="shared" si="0"/>
        <v>0</v>
      </c>
    </row>
    <row r="11" spans="1:6" ht="15.75" customHeight="1">
      <c r="A11" s="59" t="s">
        <v>14</v>
      </c>
      <c r="B11" s="69">
        <v>348.27</v>
      </c>
      <c r="C11" s="69">
        <v>194.84</v>
      </c>
      <c r="D11" s="52">
        <v>300</v>
      </c>
      <c r="E11" s="107">
        <v>300</v>
      </c>
      <c r="F11" s="60">
        <f t="shared" si="0"/>
        <v>0</v>
      </c>
    </row>
    <row r="12" spans="1:6" ht="15.75" customHeight="1">
      <c r="A12" s="59" t="s">
        <v>15</v>
      </c>
      <c r="B12" s="69">
        <v>1350</v>
      </c>
      <c r="C12" s="69">
        <v>1374</v>
      </c>
      <c r="D12" s="52">
        <v>1400</v>
      </c>
      <c r="E12" s="107">
        <v>1400</v>
      </c>
      <c r="F12" s="60">
        <f t="shared" si="0"/>
        <v>0</v>
      </c>
    </row>
    <row r="13" spans="1:6" ht="15.75" customHeight="1">
      <c r="A13" s="59" t="s">
        <v>16</v>
      </c>
      <c r="B13" s="69">
        <v>5329</v>
      </c>
      <c r="C13" s="69">
        <v>3951.75</v>
      </c>
      <c r="D13" s="52">
        <v>4480</v>
      </c>
      <c r="E13" s="107">
        <v>4480</v>
      </c>
      <c r="F13" s="60">
        <f t="shared" si="0"/>
        <v>0</v>
      </c>
    </row>
    <row r="14" spans="1:6" ht="15.75" customHeight="1">
      <c r="A14" s="59" t="s">
        <v>20</v>
      </c>
      <c r="B14" s="69">
        <v>2900</v>
      </c>
      <c r="C14" s="69">
        <v>2900</v>
      </c>
      <c r="D14" s="69">
        <v>2900</v>
      </c>
      <c r="E14" s="107">
        <v>2900</v>
      </c>
      <c r="F14" s="60">
        <f t="shared" si="0"/>
        <v>0</v>
      </c>
    </row>
    <row r="15" spans="1:6" ht="15.75" customHeight="1">
      <c r="A15" s="59" t="s">
        <v>21</v>
      </c>
      <c r="B15" s="69">
        <v>4285</v>
      </c>
      <c r="C15" s="69">
        <v>1086</v>
      </c>
      <c r="D15" s="52">
        <v>2260</v>
      </c>
      <c r="E15" s="107">
        <v>2260</v>
      </c>
      <c r="F15" s="60">
        <f t="shared" si="0"/>
        <v>0</v>
      </c>
    </row>
    <row r="16" spans="1:6" ht="15.75" customHeight="1">
      <c r="A16" s="59" t="s">
        <v>27</v>
      </c>
      <c r="B16" s="69">
        <v>91</v>
      </c>
      <c r="C16" s="69">
        <f>1166.8+24.48</f>
        <v>1191.28</v>
      </c>
      <c r="D16" s="52">
        <v>200</v>
      </c>
      <c r="E16" s="107">
        <v>200</v>
      </c>
      <c r="F16" s="60">
        <f t="shared" si="0"/>
        <v>0</v>
      </c>
    </row>
    <row r="17" spans="1:6" ht="15.75" customHeight="1">
      <c r="A17" s="59" t="s">
        <v>99</v>
      </c>
      <c r="B17" s="69">
        <v>3326</v>
      </c>
      <c r="C17" s="69">
        <v>2956.57</v>
      </c>
      <c r="D17" s="52">
        <v>3950</v>
      </c>
      <c r="E17" s="107">
        <v>3950</v>
      </c>
      <c r="F17" s="60">
        <f t="shared" si="0"/>
        <v>0</v>
      </c>
    </row>
    <row r="18" spans="1:6" ht="15.75" customHeight="1">
      <c r="A18" s="59" t="s">
        <v>33</v>
      </c>
      <c r="B18" s="69">
        <v>30170.29</v>
      </c>
      <c r="C18" s="69">
        <f>26175.08+125</f>
        <v>26300.080000000002</v>
      </c>
      <c r="D18" s="52">
        <v>27500</v>
      </c>
      <c r="E18" s="107">
        <v>27775</v>
      </c>
      <c r="F18" s="60">
        <f t="shared" si="0"/>
        <v>0.01</v>
      </c>
    </row>
    <row r="19" spans="1:6" ht="15.75" customHeight="1">
      <c r="A19" s="59" t="s">
        <v>34</v>
      </c>
      <c r="B19" s="69">
        <v>1099.1099999999999</v>
      </c>
      <c r="C19" s="69">
        <v>1009.31</v>
      </c>
      <c r="D19" s="52">
        <v>1100</v>
      </c>
      <c r="E19" s="107">
        <v>1200</v>
      </c>
      <c r="F19" s="60">
        <f t="shared" si="0"/>
        <v>9.0909090909090912E-2</v>
      </c>
    </row>
    <row r="20" spans="1:6" ht="15.75" customHeight="1">
      <c r="A20" s="59" t="s">
        <v>35</v>
      </c>
      <c r="B20" s="69">
        <v>2819</v>
      </c>
      <c r="C20" s="69">
        <v>3006.5</v>
      </c>
      <c r="D20" s="52">
        <v>3100</v>
      </c>
      <c r="E20" s="107">
        <v>3100</v>
      </c>
      <c r="F20" s="60">
        <f t="shared" si="0"/>
        <v>0</v>
      </c>
    </row>
    <row r="21" spans="1:6" ht="15.75" customHeight="1">
      <c r="A21" s="63" t="s">
        <v>38</v>
      </c>
      <c r="B21" s="69">
        <v>4760</v>
      </c>
      <c r="C21" s="69">
        <v>11320</v>
      </c>
      <c r="D21" s="69">
        <v>7105</v>
      </c>
      <c r="E21" s="107">
        <v>3220</v>
      </c>
      <c r="F21" s="60">
        <f t="shared" si="0"/>
        <v>-0.54679802955665024</v>
      </c>
    </row>
    <row r="22" spans="1:6" ht="15.75" customHeight="1">
      <c r="A22" s="50" t="s">
        <v>40</v>
      </c>
      <c r="B22" s="67">
        <f>B9+B10+B11+B12+B13+B14+B15+B16+B17+B18+B19+B20+B21</f>
        <v>76189.61</v>
      </c>
      <c r="C22" s="112">
        <f>C9+C10+C11+C12+C13+C14+C15+C16+C17+C18+C19+C20+C21</f>
        <v>71848.739999999991</v>
      </c>
      <c r="D22" s="67">
        <f>D9+D10+D11+D12+D13+D14+D15+D16+D17+D18+D19+D20+D21</f>
        <v>78995</v>
      </c>
      <c r="E22" s="108">
        <f>E9+E10+E11+E12+E13+E14+E15+E16+E17+E18+E19+E20+E21</f>
        <v>75485</v>
      </c>
      <c r="F22" s="99">
        <f t="shared" si="0"/>
        <v>-4.4433191974175577E-2</v>
      </c>
    </row>
    <row r="23" spans="1:6" ht="15.75" customHeight="1">
      <c r="A23" s="59"/>
      <c r="B23" s="70"/>
      <c r="C23" s="70"/>
      <c r="D23" s="51"/>
      <c r="E23" s="109"/>
      <c r="F23" s="60" t="str">
        <f>IF(ISBLANK(E23),"",(E23-D23)/D23)</f>
        <v/>
      </c>
    </row>
    <row r="24" spans="1:6" ht="15.75" customHeight="1">
      <c r="A24" s="59" t="s">
        <v>85</v>
      </c>
      <c r="B24" s="69">
        <v>3785.51</v>
      </c>
      <c r="C24" s="69">
        <v>990.87</v>
      </c>
      <c r="D24" s="52">
        <v>4500</v>
      </c>
      <c r="E24" s="107">
        <v>4500</v>
      </c>
      <c r="F24" s="60">
        <f>((E24-D24)/D24)</f>
        <v>0</v>
      </c>
    </row>
    <row r="25" spans="1:6" ht="15.75" customHeight="1">
      <c r="A25" s="59" t="s">
        <v>41</v>
      </c>
      <c r="B25" s="69">
        <v>1570.09</v>
      </c>
      <c r="C25" s="69">
        <v>2399.0100000000002</v>
      </c>
      <c r="D25" s="52">
        <v>1000</v>
      </c>
      <c r="E25" s="107">
        <f>1500-500</f>
        <v>1000</v>
      </c>
      <c r="F25" s="60">
        <f>((E25-D25)/D25)</f>
        <v>0</v>
      </c>
    </row>
    <row r="26" spans="1:6" ht="15.75" customHeight="1">
      <c r="A26" s="59" t="s">
        <v>42</v>
      </c>
      <c r="B26" s="69">
        <v>100.32</v>
      </c>
      <c r="C26" s="69">
        <v>109.87</v>
      </c>
      <c r="D26" s="52">
        <v>0</v>
      </c>
      <c r="E26" s="107">
        <v>0</v>
      </c>
      <c r="F26" s="60" t="e">
        <f>((E26-D26)/D26)</f>
        <v>#DIV/0!</v>
      </c>
    </row>
    <row r="27" spans="1:6" ht="15.75" customHeight="1">
      <c r="A27" s="61" t="s">
        <v>43</v>
      </c>
      <c r="B27" s="67">
        <f>SUM(B24:B26)</f>
        <v>5455.92</v>
      </c>
      <c r="C27" s="67">
        <f>SUM(C24:C26)</f>
        <v>3499.75</v>
      </c>
      <c r="D27" s="67">
        <f>SUM(D24:D26)</f>
        <v>5500</v>
      </c>
      <c r="E27" s="108">
        <f>SUM(E24:E26)</f>
        <v>5500</v>
      </c>
      <c r="F27" s="67" t="e">
        <f>SUM(F24:F26)</f>
        <v>#DIV/0!</v>
      </c>
    </row>
    <row r="28" spans="1:6" ht="15.75" customHeight="1">
      <c r="A28" s="59"/>
      <c r="B28" s="69"/>
      <c r="C28" s="69"/>
      <c r="D28" s="52"/>
      <c r="E28" s="107"/>
      <c r="F28" s="60" t="s">
        <v>23</v>
      </c>
    </row>
    <row r="29" spans="1:6" ht="15.75" customHeight="1">
      <c r="A29" s="59" t="s">
        <v>44</v>
      </c>
      <c r="B29" s="69">
        <v>736</v>
      </c>
      <c r="C29" s="69">
        <v>1304.3599999999999</v>
      </c>
      <c r="D29" s="52">
        <v>1175</v>
      </c>
      <c r="E29" s="107">
        <v>1175</v>
      </c>
      <c r="F29" s="60">
        <f>((E29-D29)/D29)</f>
        <v>0</v>
      </c>
    </row>
    <row r="30" spans="1:6" ht="15.75" customHeight="1">
      <c r="A30" s="59" t="s">
        <v>46</v>
      </c>
      <c r="B30" s="69">
        <v>1011</v>
      </c>
      <c r="C30" s="69">
        <v>0</v>
      </c>
      <c r="D30" s="52">
        <v>860</v>
      </c>
      <c r="E30" s="107">
        <v>1400</v>
      </c>
      <c r="F30" s="60">
        <v>1</v>
      </c>
    </row>
    <row r="31" spans="1:6" ht="15.75" customHeight="1">
      <c r="A31" s="59" t="s">
        <v>49</v>
      </c>
      <c r="B31" s="69">
        <v>3221</v>
      </c>
      <c r="C31" s="69">
        <v>3531.47</v>
      </c>
      <c r="D31" s="69">
        <v>3059</v>
      </c>
      <c r="E31" s="107">
        <f>3750+50</f>
        <v>3800</v>
      </c>
      <c r="F31" s="60">
        <f>((E31-D31)/D31)</f>
        <v>0.24223602484472051</v>
      </c>
    </row>
    <row r="32" spans="1:6" ht="15.75" customHeight="1">
      <c r="A32" s="61" t="s">
        <v>101</v>
      </c>
      <c r="B32" s="67">
        <f>B29+B30+B31</f>
        <v>4968</v>
      </c>
      <c r="C32" s="67">
        <f>C29+C30+C31</f>
        <v>4835.83</v>
      </c>
      <c r="D32" s="53">
        <f>D29+D30+D31</f>
        <v>5094</v>
      </c>
      <c r="E32" s="108">
        <f>E29+E30+E31</f>
        <v>6375</v>
      </c>
      <c r="F32" s="113">
        <f>((E32-D32)/D32)</f>
        <v>0.25147232037691403</v>
      </c>
    </row>
    <row r="33" spans="1:6" ht="15.75" customHeight="1">
      <c r="A33" s="61"/>
      <c r="B33" s="67"/>
      <c r="C33" s="72"/>
      <c r="D33" s="65"/>
      <c r="E33" s="110"/>
      <c r="F33" s="60" t="s">
        <v>23</v>
      </c>
    </row>
    <row r="34" spans="1:6" ht="15.75" customHeight="1">
      <c r="A34" s="76" t="s">
        <v>54</v>
      </c>
      <c r="B34" s="71">
        <f>B32+B27+B22+B7</f>
        <v>355919.83999999997</v>
      </c>
      <c r="C34" s="73">
        <f>C32+C27+C22+C7</f>
        <v>357343.81</v>
      </c>
      <c r="D34" s="66">
        <f>D32+D27+D22+D7</f>
        <v>370155</v>
      </c>
      <c r="E34" s="111">
        <f>E32+E27+E22+E7</f>
        <v>383668.29599999997</v>
      </c>
      <c r="F34" s="74">
        <f>((E34-D34)/D34)</f>
        <v>3.6507128094987164E-2</v>
      </c>
    </row>
    <row r="35" spans="1:6" ht="15.75" customHeight="1">
      <c r="A35" s="45" t="s">
        <v>23</v>
      </c>
      <c r="B35" s="22" t="s">
        <v>23</v>
      </c>
      <c r="C35" s="22"/>
      <c r="D35" s="22"/>
      <c r="E35" s="22"/>
      <c r="F35" s="23"/>
    </row>
    <row r="36" spans="1:6" ht="16.5" customHeight="1">
      <c r="A36" s="45" t="s">
        <v>23</v>
      </c>
      <c r="B36" s="121">
        <f>E7/E34</f>
        <v>0.77230331275534947</v>
      </c>
      <c r="C36" s="120" t="s">
        <v>102</v>
      </c>
      <c r="E36" s="24">
        <f>E7</f>
        <v>296308.29599999997</v>
      </c>
      <c r="F36" s="23"/>
    </row>
    <row r="37" spans="1:6" ht="15" customHeight="1">
      <c r="A37" s="47" t="s">
        <v>23</v>
      </c>
      <c r="B37" s="121">
        <f>E37/E38</f>
        <v>0.22769668724465053</v>
      </c>
      <c r="C37" s="120" t="s">
        <v>103</v>
      </c>
      <c r="E37" s="24">
        <f>E22+E27+E32</f>
        <v>87360</v>
      </c>
    </row>
    <row r="38" spans="1:6" ht="15.75" customHeight="1">
      <c r="A38" s="44" t="s">
        <v>23</v>
      </c>
      <c r="B38" s="24" t="s">
        <v>23</v>
      </c>
      <c r="C38" s="120" t="s">
        <v>104</v>
      </c>
      <c r="E38" s="24">
        <f>SUM(E36:E37)</f>
        <v>383668.29599999997</v>
      </c>
    </row>
    <row r="39" spans="1:6" ht="15.75" customHeight="1">
      <c r="A39" s="44" t="s">
        <v>23</v>
      </c>
    </row>
    <row r="40" spans="1:6">
      <c r="A40" s="44" t="s">
        <v>23</v>
      </c>
    </row>
  </sheetData>
  <sheetProtection selectLockedCells="1"/>
  <protectedRanges>
    <protectedRange sqref="B29:E31" name="Range5"/>
    <protectedRange sqref="B24:E26" name="Range4"/>
    <protectedRange sqref="B4:E6" name="Range1"/>
    <protectedRange sqref="B16:E16" name="Range2_3"/>
    <protectedRange sqref="B9:E13" name="Range2_2"/>
    <protectedRange sqref="B14:E14" name="Range2_4"/>
    <protectedRange sqref="B17:E17" name="Range2_6"/>
    <protectedRange sqref="B18:E18" name="Range2_7"/>
    <protectedRange sqref="B19:E19" name="Range2_8"/>
    <protectedRange sqref="B20:E20" name="Range2_9"/>
    <protectedRange sqref="B24:E24" name="Range4_1"/>
  </protectedRanges>
  <phoneticPr fontId="5" type="noConversion"/>
  <printOptions horizontalCentered="1" gridLines="1"/>
  <pageMargins left="0.5" right="0.5" top="0.19" bottom="0.25" header="0.17" footer="0.17"/>
  <pageSetup scale="85" orientation="landscape" r:id="rId1"/>
  <headerFooter alignWithMargins="0">
    <oddFooter>&amp;L&amp;D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DEPT REQUEST</vt:lpstr>
      <vt:lpstr>Salary Worksheet</vt:lpstr>
      <vt:lpstr>Backup Expenses Sheet</vt:lpstr>
      <vt:lpstr>TA RECOMMEND</vt:lpstr>
      <vt:lpstr>'DEPT REQUEST'!Print_Area</vt:lpstr>
      <vt:lpstr>'TA RECOMMEND'!Print_Area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Reynolds</dc:creator>
  <cp:lastModifiedBy>mcolleary</cp:lastModifiedBy>
  <cp:lastPrinted>2013-01-09T17:55:21Z</cp:lastPrinted>
  <dcterms:created xsi:type="dcterms:W3CDTF">2010-10-06T19:44:17Z</dcterms:created>
  <dcterms:modified xsi:type="dcterms:W3CDTF">2013-01-10T16:46:51Z</dcterms:modified>
</cp:coreProperties>
</file>